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0" yWindow="0" windowWidth="21570" windowHeight="8085" activeTab="2"/>
  </bookViews>
  <sheets>
    <sheet name="PA" sheetId="7" r:id="rId1"/>
    <sheet name="PI Fehidro" sheetId="12" r:id="rId2"/>
    <sheet name="PI Geral" sheetId="13" r:id="rId3"/>
  </sheets>
  <definedNames>
    <definedName name="_xlnm._FilterDatabase" localSheetId="0" hidden="1">PA!$A$5:$T$57</definedName>
    <definedName name="_xlnm._FilterDatabase" localSheetId="1" hidden="1">'PI Fehidro'!$A$5:$Q$43</definedName>
    <definedName name="_xlnm._FilterDatabase" localSheetId="2" hidden="1">'PI Geral'!$B$1:$Q$39</definedName>
    <definedName name="_xlnm.Print_Area" localSheetId="0">PA!$B$1:$P$53</definedName>
    <definedName name="_xlnm.Print_Area" localSheetId="1">'PI Fehidro'!$B$6:$Q$43</definedName>
    <definedName name="_xlnm.Print_Area" localSheetId="2">'PI Geral'!$B$2:$Q$39</definedName>
    <definedName name="_xlnm.Print_Titles" localSheetId="0">PA!$3:$5</definedName>
  </definedNames>
  <calcPr calcId="124519"/>
  <fileRecoveryPr autoRecover="0"/>
</workbook>
</file>

<file path=xl/calcChain.xml><?xml version="1.0" encoding="utf-8"?>
<calcChain xmlns="http://schemas.openxmlformats.org/spreadsheetml/2006/main">
  <c r="E10" i="12"/>
  <c r="I10"/>
  <c r="M40" i="7" l="1"/>
  <c r="M41" l="1"/>
  <c r="M8" l="1"/>
  <c r="M7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3"/>
  <c r="M44"/>
  <c r="M45"/>
  <c r="M46"/>
  <c r="M47"/>
  <c r="M48"/>
  <c r="M49"/>
  <c r="M50"/>
  <c r="M51"/>
  <c r="M6"/>
  <c r="I52"/>
  <c r="L52"/>
  <c r="K52"/>
  <c r="J52"/>
  <c r="I53" l="1"/>
  <c r="M42" l="1"/>
  <c r="M52" s="1"/>
  <c r="D10" i="12" l="1"/>
  <c r="F10"/>
  <c r="G10"/>
  <c r="H10"/>
  <c r="J10"/>
  <c r="K10"/>
  <c r="D11"/>
  <c r="E11"/>
  <c r="F11"/>
  <c r="G11"/>
  <c r="H11"/>
  <c r="I11"/>
  <c r="J11"/>
  <c r="K11"/>
  <c r="D12"/>
  <c r="E12"/>
  <c r="F12"/>
  <c r="G12"/>
  <c r="H12"/>
  <c r="I12"/>
  <c r="J12"/>
  <c r="K12"/>
  <c r="D13"/>
  <c r="E13"/>
  <c r="F13"/>
  <c r="G13"/>
  <c r="H13"/>
  <c r="I13"/>
  <c r="J13"/>
  <c r="K13"/>
  <c r="D14"/>
  <c r="E14"/>
  <c r="F14"/>
  <c r="G14"/>
  <c r="H14"/>
  <c r="I14"/>
  <c r="J14"/>
  <c r="K14"/>
  <c r="D15"/>
  <c r="E15"/>
  <c r="F15"/>
  <c r="G15"/>
  <c r="H15"/>
  <c r="I15"/>
  <c r="J15"/>
  <c r="K15"/>
  <c r="D16"/>
  <c r="E16"/>
  <c r="F16"/>
  <c r="G16"/>
  <c r="H16"/>
  <c r="I16"/>
  <c r="J16"/>
  <c r="K16"/>
  <c r="D17"/>
  <c r="E17"/>
  <c r="F17"/>
  <c r="G17"/>
  <c r="H17"/>
  <c r="I17"/>
  <c r="J17"/>
  <c r="K17"/>
  <c r="D18"/>
  <c r="E18"/>
  <c r="F18"/>
  <c r="G18"/>
  <c r="H18"/>
  <c r="I18"/>
  <c r="J18"/>
  <c r="K18"/>
  <c r="D19"/>
  <c r="E19"/>
  <c r="F19"/>
  <c r="G19"/>
  <c r="H19"/>
  <c r="I19"/>
  <c r="J19"/>
  <c r="K19"/>
  <c r="D20"/>
  <c r="E20"/>
  <c r="F20"/>
  <c r="G20"/>
  <c r="H20"/>
  <c r="I20"/>
  <c r="J20"/>
  <c r="K20"/>
  <c r="D21"/>
  <c r="E21"/>
  <c r="F21"/>
  <c r="G21"/>
  <c r="H21"/>
  <c r="I21"/>
  <c r="J21"/>
  <c r="K21"/>
  <c r="D22"/>
  <c r="E22"/>
  <c r="F22"/>
  <c r="G22"/>
  <c r="H22"/>
  <c r="I22"/>
  <c r="J22"/>
  <c r="K22"/>
  <c r="D23"/>
  <c r="E23"/>
  <c r="F23"/>
  <c r="G23"/>
  <c r="H23"/>
  <c r="I23"/>
  <c r="J23"/>
  <c r="K23"/>
  <c r="D24"/>
  <c r="E24"/>
  <c r="F24"/>
  <c r="G24"/>
  <c r="H24"/>
  <c r="I24"/>
  <c r="J24"/>
  <c r="K24"/>
  <c r="D25"/>
  <c r="E25"/>
  <c r="F25"/>
  <c r="G25"/>
  <c r="H25"/>
  <c r="I25"/>
  <c r="J25"/>
  <c r="K25"/>
  <c r="D26"/>
  <c r="E26"/>
  <c r="F26"/>
  <c r="G26"/>
  <c r="H26"/>
  <c r="I26"/>
  <c r="J26"/>
  <c r="K26"/>
  <c r="D27"/>
  <c r="E27"/>
  <c r="F27"/>
  <c r="G27"/>
  <c r="H27"/>
  <c r="I27"/>
  <c r="J27"/>
  <c r="K27"/>
  <c r="D28"/>
  <c r="E28"/>
  <c r="F28"/>
  <c r="G28"/>
  <c r="H28"/>
  <c r="I28"/>
  <c r="J28"/>
  <c r="K28"/>
  <c r="D29"/>
  <c r="E29"/>
  <c r="F29"/>
  <c r="G29"/>
  <c r="H29"/>
  <c r="I29"/>
  <c r="J29"/>
  <c r="K29"/>
  <c r="D30"/>
  <c r="E30"/>
  <c r="F30"/>
  <c r="G30"/>
  <c r="H30"/>
  <c r="I30"/>
  <c r="J30"/>
  <c r="K30"/>
  <c r="D31"/>
  <c r="E31"/>
  <c r="F31"/>
  <c r="G31"/>
  <c r="H31"/>
  <c r="I31"/>
  <c r="J31"/>
  <c r="K31"/>
  <c r="D32"/>
  <c r="E32"/>
  <c r="F32"/>
  <c r="G32"/>
  <c r="H32"/>
  <c r="I32"/>
  <c r="J32"/>
  <c r="K32"/>
  <c r="D33"/>
  <c r="E33"/>
  <c r="F33"/>
  <c r="G33"/>
  <c r="H33"/>
  <c r="I33"/>
  <c r="J33"/>
  <c r="K33"/>
  <c r="D34"/>
  <c r="E34"/>
  <c r="F34"/>
  <c r="G34"/>
  <c r="H34"/>
  <c r="I34"/>
  <c r="J34"/>
  <c r="K34"/>
  <c r="D35"/>
  <c r="E35"/>
  <c r="F35"/>
  <c r="G35"/>
  <c r="H35"/>
  <c r="I35"/>
  <c r="J35"/>
  <c r="K35"/>
  <c r="D36"/>
  <c r="E36"/>
  <c r="F36"/>
  <c r="G36"/>
  <c r="H36"/>
  <c r="I36"/>
  <c r="J36"/>
  <c r="K36"/>
  <c r="D37"/>
  <c r="E37"/>
  <c r="F37"/>
  <c r="G37"/>
  <c r="H37"/>
  <c r="I37"/>
  <c r="J37"/>
  <c r="K37"/>
  <c r="D38"/>
  <c r="E38"/>
  <c r="F38"/>
  <c r="G38"/>
  <c r="H38"/>
  <c r="I38"/>
  <c r="J38"/>
  <c r="K38"/>
  <c r="D39"/>
  <c r="E39"/>
  <c r="F39"/>
  <c r="G39"/>
  <c r="H39"/>
  <c r="I39"/>
  <c r="J39"/>
  <c r="K39"/>
  <c r="D40"/>
  <c r="E40"/>
  <c r="F40"/>
  <c r="G40"/>
  <c r="H40"/>
  <c r="I40"/>
  <c r="J40"/>
  <c r="K40"/>
  <c r="M36" l="1"/>
  <c r="N11"/>
  <c r="L39"/>
  <c r="L36"/>
  <c r="L33"/>
  <c r="L30"/>
  <c r="L27"/>
  <c r="L24"/>
  <c r="L21"/>
  <c r="L18"/>
  <c r="L15"/>
  <c r="L11"/>
  <c r="L40"/>
  <c r="L37"/>
  <c r="L34"/>
  <c r="L31"/>
  <c r="L28"/>
  <c r="L25"/>
  <c r="L22"/>
  <c r="L19"/>
  <c r="L16"/>
  <c r="L14"/>
  <c r="L12"/>
  <c r="L38"/>
  <c r="L35"/>
  <c r="L32"/>
  <c r="L29"/>
  <c r="L26"/>
  <c r="L23"/>
  <c r="L20"/>
  <c r="L17"/>
  <c r="L13"/>
  <c r="L10"/>
  <c r="M10"/>
  <c r="N10"/>
  <c r="O10"/>
  <c r="M40"/>
  <c r="M39"/>
  <c r="M38"/>
  <c r="M37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O40"/>
  <c r="O37"/>
  <c r="O34"/>
  <c r="O31"/>
  <c r="O29"/>
  <c r="O26"/>
  <c r="O23"/>
  <c r="O20"/>
  <c r="O17"/>
  <c r="O14"/>
  <c r="O11"/>
  <c r="O38"/>
  <c r="O35"/>
  <c r="O32"/>
  <c r="O28"/>
  <c r="O25"/>
  <c r="O22"/>
  <c r="O19"/>
  <c r="O16"/>
  <c r="O13"/>
  <c r="O39"/>
  <c r="O36"/>
  <c r="O33"/>
  <c r="O30"/>
  <c r="O27"/>
  <c r="O24"/>
  <c r="O21"/>
  <c r="O18"/>
  <c r="O15"/>
  <c r="O12"/>
  <c r="N38"/>
  <c r="N40"/>
  <c r="N36"/>
  <c r="N34"/>
  <c r="N32"/>
  <c r="N30"/>
  <c r="N28"/>
  <c r="N26"/>
  <c r="N24"/>
  <c r="N22"/>
  <c r="N20"/>
  <c r="N18"/>
  <c r="N16"/>
  <c r="N14"/>
  <c r="N12"/>
  <c r="N39"/>
  <c r="N37"/>
  <c r="N35"/>
  <c r="N33"/>
  <c r="N31"/>
  <c r="N29"/>
  <c r="N27"/>
  <c r="N25"/>
  <c r="N23"/>
  <c r="N21"/>
  <c r="N19"/>
  <c r="N17"/>
  <c r="N15"/>
  <c r="N13"/>
  <c r="H41"/>
  <c r="F34" i="13"/>
  <c r="F30"/>
  <c r="F26"/>
  <c r="F22"/>
  <c r="F19"/>
  <c r="F15"/>
  <c r="F33"/>
  <c r="F29"/>
  <c r="F25"/>
  <c r="F21"/>
  <c r="F17"/>
  <c r="F35"/>
  <c r="F31"/>
  <c r="F27"/>
  <c r="F23"/>
  <c r="F20"/>
  <c r="F16"/>
  <c r="F36"/>
  <c r="F32"/>
  <c r="F28"/>
  <c r="F24"/>
  <c r="F18"/>
  <c r="F14"/>
  <c r="F13"/>
  <c r="F12"/>
  <c r="F11"/>
  <c r="F10"/>
  <c r="F9"/>
  <c r="F8"/>
  <c r="F7"/>
  <c r="J36"/>
  <c r="K36" s="1"/>
  <c r="J33"/>
  <c r="K33" s="1"/>
  <c r="J30"/>
  <c r="K30" s="1"/>
  <c r="J28"/>
  <c r="K28" s="1"/>
  <c r="J24"/>
  <c r="K24" s="1"/>
  <c r="J21"/>
  <c r="K21" s="1"/>
  <c r="J18"/>
  <c r="K18" s="1"/>
  <c r="J15"/>
  <c r="K15" s="1"/>
  <c r="J12"/>
  <c r="K12" s="1"/>
  <c r="J9"/>
  <c r="K9" s="1"/>
  <c r="J6"/>
  <c r="J35"/>
  <c r="K35" s="1"/>
  <c r="J32"/>
  <c r="K32" s="1"/>
  <c r="J29"/>
  <c r="K29" s="1"/>
  <c r="J25"/>
  <c r="K25" s="1"/>
  <c r="J22"/>
  <c r="K22" s="1"/>
  <c r="J19"/>
  <c r="K19" s="1"/>
  <c r="J16"/>
  <c r="K16" s="1"/>
  <c r="J13"/>
  <c r="K13" s="1"/>
  <c r="J10"/>
  <c r="K10" s="1"/>
  <c r="J7"/>
  <c r="K7" s="1"/>
  <c r="J34"/>
  <c r="K34" s="1"/>
  <c r="J31"/>
  <c r="K31" s="1"/>
  <c r="J27"/>
  <c r="K27" s="1"/>
  <c r="J26"/>
  <c r="K26" s="1"/>
  <c r="J23"/>
  <c r="K23" s="1"/>
  <c r="J20"/>
  <c r="K20" s="1"/>
  <c r="J17"/>
  <c r="K17" s="1"/>
  <c r="J14"/>
  <c r="K14" s="1"/>
  <c r="J11"/>
  <c r="K11" s="1"/>
  <c r="J8"/>
  <c r="K8" s="1"/>
  <c r="H35"/>
  <c r="I35" s="1"/>
  <c r="H33"/>
  <c r="I33" s="1"/>
  <c r="H31"/>
  <c r="I31" s="1"/>
  <c r="H29"/>
  <c r="I29" s="1"/>
  <c r="H27"/>
  <c r="I27" s="1"/>
  <c r="H25"/>
  <c r="I25" s="1"/>
  <c r="H23"/>
  <c r="I23" s="1"/>
  <c r="H21"/>
  <c r="I21" s="1"/>
  <c r="H19"/>
  <c r="I19" s="1"/>
  <c r="H17"/>
  <c r="I17" s="1"/>
  <c r="H15"/>
  <c r="I15" s="1"/>
  <c r="H13"/>
  <c r="I13" s="1"/>
  <c r="H11"/>
  <c r="I11" s="1"/>
  <c r="H9"/>
  <c r="I9" s="1"/>
  <c r="H8"/>
  <c r="I8" s="1"/>
  <c r="H36"/>
  <c r="I36" s="1"/>
  <c r="H34"/>
  <c r="I34" s="1"/>
  <c r="H32"/>
  <c r="I32" s="1"/>
  <c r="H30"/>
  <c r="I30" s="1"/>
  <c r="H28"/>
  <c r="I28" s="1"/>
  <c r="H26"/>
  <c r="I26" s="1"/>
  <c r="H24"/>
  <c r="I24" s="1"/>
  <c r="H22"/>
  <c r="I22" s="1"/>
  <c r="H20"/>
  <c r="I20" s="1"/>
  <c r="H18"/>
  <c r="I18" s="1"/>
  <c r="H16"/>
  <c r="I16" s="1"/>
  <c r="H14"/>
  <c r="I14" s="1"/>
  <c r="H12"/>
  <c r="I12" s="1"/>
  <c r="H10"/>
  <c r="I10" s="1"/>
  <c r="H7"/>
  <c r="I7" s="1"/>
  <c r="D35"/>
  <c r="D32"/>
  <c r="D29"/>
  <c r="D24"/>
  <c r="D21"/>
  <c r="D18"/>
  <c r="D15"/>
  <c r="D13"/>
  <c r="D11"/>
  <c r="D8"/>
  <c r="D36"/>
  <c r="D33"/>
  <c r="D30"/>
  <c r="D28"/>
  <c r="D26"/>
  <c r="D22"/>
  <c r="D19"/>
  <c r="D16"/>
  <c r="D12"/>
  <c r="D9"/>
  <c r="D34"/>
  <c r="D31"/>
  <c r="D27"/>
  <c r="D25"/>
  <c r="D23"/>
  <c r="D20"/>
  <c r="D17"/>
  <c r="D14"/>
  <c r="D10"/>
  <c r="D7"/>
  <c r="H6"/>
  <c r="D6"/>
  <c r="F6"/>
  <c r="K41" i="12"/>
  <c r="J41"/>
  <c r="I41"/>
  <c r="G41"/>
  <c r="F41"/>
  <c r="E41"/>
  <c r="D41"/>
  <c r="L33" i="13" l="1"/>
  <c r="L23"/>
  <c r="L19"/>
  <c r="L35"/>
  <c r="L36"/>
  <c r="L31"/>
  <c r="N9"/>
  <c r="N22"/>
  <c r="L32"/>
  <c r="N15"/>
  <c r="N7"/>
  <c r="L14"/>
  <c r="L9"/>
  <c r="L24"/>
  <c r="L7"/>
  <c r="L28"/>
  <c r="L18"/>
  <c r="N16"/>
  <c r="N25"/>
  <c r="N34"/>
  <c r="L41" i="12"/>
  <c r="L27" i="13"/>
  <c r="L26"/>
  <c r="N36"/>
  <c r="N21"/>
  <c r="N30"/>
  <c r="L15"/>
  <c r="N6"/>
  <c r="L11"/>
  <c r="N27"/>
  <c r="L10"/>
  <c r="L34"/>
  <c r="L30"/>
  <c r="L21"/>
  <c r="N13"/>
  <c r="N20"/>
  <c r="N29"/>
  <c r="N12"/>
  <c r="N11"/>
  <c r="L6"/>
  <c r="L25"/>
  <c r="L22"/>
  <c r="L13"/>
  <c r="N10"/>
  <c r="N32"/>
  <c r="N17"/>
  <c r="N26"/>
  <c r="N28"/>
  <c r="N35"/>
  <c r="L20"/>
  <c r="L16"/>
  <c r="L8"/>
  <c r="N8"/>
  <c r="N24"/>
  <c r="N31"/>
  <c r="N19"/>
  <c r="L17"/>
  <c r="L12"/>
  <c r="L29"/>
  <c r="N18"/>
  <c r="N14"/>
  <c r="N23"/>
  <c r="N33"/>
  <c r="D43" i="12"/>
  <c r="M41"/>
  <c r="O41"/>
  <c r="N41"/>
  <c r="F42"/>
  <c r="P37" s="1"/>
  <c r="G10" i="13"/>
  <c r="O10" s="1"/>
  <c r="G17"/>
  <c r="O17" s="1"/>
  <c r="G7"/>
  <c r="O7" s="1"/>
  <c r="G18"/>
  <c r="O18" s="1"/>
  <c r="G27"/>
  <c r="O27" s="1"/>
  <c r="G15"/>
  <c r="O15" s="1"/>
  <c r="G32"/>
  <c r="O32" s="1"/>
  <c r="G8"/>
  <c r="O8" s="1"/>
  <c r="G24"/>
  <c r="O24" s="1"/>
  <c r="G31"/>
  <c r="O31" s="1"/>
  <c r="G19"/>
  <c r="O19" s="1"/>
  <c r="G9"/>
  <c r="O9" s="1"/>
  <c r="G28"/>
  <c r="O28" s="1"/>
  <c r="G35"/>
  <c r="O35" s="1"/>
  <c r="G22"/>
  <c r="O22" s="1"/>
  <c r="G26"/>
  <c r="O26" s="1"/>
  <c r="G11"/>
  <c r="O11" s="1"/>
  <c r="G36"/>
  <c r="O36" s="1"/>
  <c r="G21"/>
  <c r="O21" s="1"/>
  <c r="G30"/>
  <c r="O30" s="1"/>
  <c r="G12"/>
  <c r="O12" s="1"/>
  <c r="G16"/>
  <c r="O16" s="1"/>
  <c r="G25"/>
  <c r="O25" s="1"/>
  <c r="G34"/>
  <c r="O34" s="1"/>
  <c r="G13"/>
  <c r="O13" s="1"/>
  <c r="G20"/>
  <c r="O20" s="1"/>
  <c r="G29"/>
  <c r="O29" s="1"/>
  <c r="G14"/>
  <c r="O14" s="1"/>
  <c r="G23"/>
  <c r="O23" s="1"/>
  <c r="G33"/>
  <c r="O33" s="1"/>
  <c r="K6"/>
  <c r="K37" s="1"/>
  <c r="J37"/>
  <c r="I6"/>
  <c r="I37" s="1"/>
  <c r="H37"/>
  <c r="G6"/>
  <c r="F37"/>
  <c r="E6"/>
  <c r="D37"/>
  <c r="E25"/>
  <c r="E22"/>
  <c r="E13"/>
  <c r="E26"/>
  <c r="E18"/>
  <c r="E15"/>
  <c r="E31"/>
  <c r="E10"/>
  <c r="E30"/>
  <c r="E14"/>
  <c r="E17"/>
  <c r="E12"/>
  <c r="E29"/>
  <c r="M29" s="1"/>
  <c r="E20"/>
  <c r="E16"/>
  <c r="E8"/>
  <c r="E32"/>
  <c r="E27"/>
  <c r="E7"/>
  <c r="E28"/>
  <c r="E34"/>
  <c r="E21"/>
  <c r="E9"/>
  <c r="E33"/>
  <c r="M33" s="1"/>
  <c r="E24"/>
  <c r="E36"/>
  <c r="E23"/>
  <c r="E19"/>
  <c r="E11"/>
  <c r="E35"/>
  <c r="P36" i="12" l="1"/>
  <c r="P28"/>
  <c r="P11"/>
  <c r="M25" i="13"/>
  <c r="M13"/>
  <c r="M32"/>
  <c r="M18"/>
  <c r="M10"/>
  <c r="M24"/>
  <c r="P22" i="12"/>
  <c r="P39"/>
  <c r="P24"/>
  <c r="P12"/>
  <c r="P27"/>
  <c r="M30" i="13"/>
  <c r="P34" i="12"/>
  <c r="M9" i="13"/>
  <c r="M14"/>
  <c r="M27"/>
  <c r="M23"/>
  <c r="M19"/>
  <c r="M28"/>
  <c r="M12"/>
  <c r="M26"/>
  <c r="P29" i="12"/>
  <c r="L37" i="13"/>
  <c r="M36"/>
  <c r="P13" i="12"/>
  <c r="P35"/>
  <c r="M11" i="13"/>
  <c r="M35"/>
  <c r="M15"/>
  <c r="P20" i="12"/>
  <c r="M16" i="13"/>
  <c r="P23" i="12"/>
  <c r="M22" i="13"/>
  <c r="P14" i="12"/>
  <c r="P17"/>
  <c r="P38"/>
  <c r="N37" i="13"/>
  <c r="M7"/>
  <c r="M17"/>
  <c r="P25" i="12"/>
  <c r="P30"/>
  <c r="P33"/>
  <c r="P19"/>
  <c r="M34" i="13"/>
  <c r="O6"/>
  <c r="O37" s="1"/>
  <c r="M21"/>
  <c r="M20"/>
  <c r="P16" i="12"/>
  <c r="P15"/>
  <c r="P40"/>
  <c r="P26"/>
  <c r="M6" i="13"/>
  <c r="P32" i="12"/>
  <c r="P31"/>
  <c r="P10"/>
  <c r="P21"/>
  <c r="M31" i="13"/>
  <c r="M8"/>
  <c r="P18" i="12"/>
  <c r="G37" i="13"/>
  <c r="F38" s="1"/>
  <c r="E37"/>
  <c r="P8" l="1"/>
  <c r="P16"/>
  <c r="P24"/>
  <c r="P32"/>
  <c r="P7"/>
  <c r="P15"/>
  <c r="P23"/>
  <c r="P31"/>
  <c r="P14"/>
  <c r="P22"/>
  <c r="P30"/>
  <c r="P13"/>
  <c r="P21"/>
  <c r="P29"/>
  <c r="P6"/>
  <c r="P12"/>
  <c r="P20"/>
  <c r="P28"/>
  <c r="P36"/>
  <c r="P11"/>
  <c r="P19"/>
  <c r="P27"/>
  <c r="P35"/>
  <c r="P10"/>
  <c r="P18"/>
  <c r="P26"/>
  <c r="P34"/>
  <c r="P9"/>
  <c r="P17"/>
  <c r="P25"/>
  <c r="P33"/>
  <c r="G3" i="12"/>
  <c r="D39" i="13"/>
  <c r="M37"/>
  <c r="Q29" i="12"/>
  <c r="Q27"/>
  <c r="Q38"/>
  <c r="Q17"/>
  <c r="Q35"/>
  <c r="Q22"/>
  <c r="Q32"/>
  <c r="Q10"/>
  <c r="Q28" i="13" l="1"/>
  <c r="Q25"/>
  <c r="G2" i="12"/>
  <c r="G4" s="1"/>
  <c r="Q18" i="13" l="1"/>
  <c r="Q23"/>
  <c r="Q31"/>
  <c r="Q34"/>
  <c r="Q13"/>
  <c r="Q6"/>
</calcChain>
</file>

<file path=xl/sharedStrings.xml><?xml version="1.0" encoding="utf-8"?>
<sst xmlns="http://schemas.openxmlformats.org/spreadsheetml/2006/main" count="585" uniqueCount="256">
  <si>
    <t>Recursos financeiros</t>
  </si>
  <si>
    <t>Fonte(s)</t>
  </si>
  <si>
    <t>Área de abrangência</t>
  </si>
  <si>
    <t xml:space="preserve">Prazo de execução </t>
  </si>
  <si>
    <t>Legenda:</t>
  </si>
  <si>
    <t xml:space="preserve">FEHIDRO </t>
  </si>
  <si>
    <t>Outras Fontes</t>
  </si>
  <si>
    <t>PDC 1 - BRH</t>
  </si>
  <si>
    <t>PDC 2 - GRH</t>
  </si>
  <si>
    <t>PDC 3 - MRQ</t>
  </si>
  <si>
    <t>PDC 4 - PCA</t>
  </si>
  <si>
    <t>PDC 5 - GDA</t>
  </si>
  <si>
    <t>PDC 6 - ARH</t>
  </si>
  <si>
    <t>PDC 7 - EHE</t>
  </si>
  <si>
    <t>PDC 8 - CCS</t>
  </si>
  <si>
    <t>1.1</t>
  </si>
  <si>
    <t>1.2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</si>
  <si>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</si>
  <si>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</si>
  <si>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</si>
  <si>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</si>
  <si>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</si>
  <si>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</si>
  <si>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</si>
  <si>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</si>
  <si>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</si>
  <si>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</si>
  <si>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</si>
  <si>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</si>
  <si>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</si>
  <si>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</si>
  <si>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4.1</t>
  </si>
  <si>
    <t>4.2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</si>
  <si>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</si>
  <si>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</si>
  <si>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</si>
  <si>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</si>
  <si>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</si>
  <si>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</si>
  <si>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</si>
  <si>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</si>
  <si>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</si>
  <si>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</si>
  <si>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</si>
  <si>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</si>
  <si>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PDC</t>
  </si>
  <si>
    <t>sub-PDC</t>
  </si>
  <si>
    <t>1.3</t>
  </si>
  <si>
    <t>ALTA</t>
  </si>
  <si>
    <t>MÉDIA</t>
  </si>
  <si>
    <t>BAIXA</t>
  </si>
  <si>
    <t>Ação</t>
  </si>
  <si>
    <t>Descrição da Ação</t>
  </si>
  <si>
    <t>Meta da Ação</t>
  </si>
  <si>
    <t>Executor da Ação</t>
  </si>
  <si>
    <t>PDC e subPDC:</t>
  </si>
  <si>
    <t>subPDC indicado como prioritário para o quadriênio.</t>
  </si>
  <si>
    <t>Cobrança</t>
  </si>
  <si>
    <t>Compensação financeira</t>
  </si>
  <si>
    <t>refere-se aos recursos financeiros do FEHIDRO advindos da Cobrança pelo uso dos recursos hídricos.</t>
  </si>
  <si>
    <t>Cobrança:</t>
  </si>
  <si>
    <t>Compensação financeira:</t>
  </si>
  <si>
    <t>refere-se aos recursos financeiros do FEHIDRO advindos da Compensação financeira em decorrência dos aproveitamentos hidroenergéticos.</t>
  </si>
  <si>
    <t>INDICADO (R$ mil)</t>
  </si>
  <si>
    <t>ESTIMADO PARA INDICAÇÃO (R$ mil)</t>
  </si>
  <si>
    <t>Total Quadriênio
Compensação
(R$ mil)</t>
  </si>
  <si>
    <t>Total Quadriênio
Cobrança
(R$ mil)</t>
  </si>
  <si>
    <t>TOTAL PREVISTO / ANO (R$ mil)</t>
  </si>
  <si>
    <t>TOTAL PREVISTO / QUADRIÊNIO (R$ mil)</t>
  </si>
  <si>
    <t>Valor (R$)</t>
  </si>
  <si>
    <t>Total Quadriênio
FEHIDRO
(R$ mil)</t>
  </si>
  <si>
    <t>Total Quadriênio
Outras Fontes
(R$ mil)</t>
  </si>
  <si>
    <t>% de INVESTIMENTO nos subPDCs PRIORITÁRIOS</t>
  </si>
  <si>
    <t>% de INVESTIMENTO nos demais subPDCs</t>
  </si>
  <si>
    <t>subPDCs indicados como prioritários para o quadriênio.</t>
  </si>
  <si>
    <t>Obs.: o quadro acima refere-se ao item 4.3.2 - Montagem do Programa de Investimentos, do Anexo da Deliberação CRH 146/2012.</t>
  </si>
  <si>
    <t>UGRHI</t>
  </si>
  <si>
    <t>Obs.: o quadro acima refere-se ao item 4.3.1. Definição das Metas e Ações para Gestão dos Recursos Hídricos da UGRHI, do Anexo da Deliberação CRH 146/2012.</t>
  </si>
  <si>
    <t>% de INVESTIMENTO no PDC 1 e PDC 2</t>
  </si>
  <si>
    <t>R$ TOTAL PREVISTO / ANO</t>
  </si>
  <si>
    <t>R$ TOTAL PREVISTO / QUADRIÊNIO</t>
  </si>
  <si>
    <t>Valor Total
(R$)</t>
  </si>
  <si>
    <t>Prioridade de execução</t>
  </si>
  <si>
    <t>Total de acordo com art 2º  Del. CRH 188/16</t>
  </si>
  <si>
    <t>Total Triênio
Compensação
(R$ mil)</t>
  </si>
  <si>
    <t>Total Triênio
Cobrança
(R$ mil)</t>
  </si>
  <si>
    <t>% por subPDC no Triênio</t>
  </si>
  <si>
    <t>% por PDC no Triênio</t>
  </si>
  <si>
    <t>Total Triênio
FEHIDRO
(R$ mil)</t>
  </si>
  <si>
    <t>Total Triênio
Outras Fontes
(R$ mil)</t>
  </si>
  <si>
    <t>Total no Triênio / subPDC
(%)</t>
  </si>
  <si>
    <t>Total no Triênio / PDC
(%)</t>
  </si>
  <si>
    <t>Compensação Financeira</t>
  </si>
  <si>
    <t>INSTITUIÇÕES PUBLICAS OU PRIVADAS</t>
  </si>
  <si>
    <t xml:space="preserve">Ação 1
Instalação e
monitoramento de
linígrafos (nível d'água em
cursos d'água naturais e
artificiais) e marégrafos
telemétricos
</t>
  </si>
  <si>
    <t>INSTITUIÇÕES   PUBLICAS E PRIVADAS</t>
  </si>
  <si>
    <t>INSTITUIÇÕES PÚBLICAS E PRIVADAS</t>
  </si>
  <si>
    <t>INSTITUIÇÕES PÚBLICAS OU PRIVADAS</t>
  </si>
  <si>
    <t>Capacitação contínua dos atores envolvidos com os CBHs em diversos assuntos levantados nos trabalhos de articulação entre os CBHs da VL</t>
  </si>
  <si>
    <t>ÙGRHI</t>
  </si>
  <si>
    <t xml:space="preserve">Ação 1
Promover fórum de
políticas públicas para
discussão dos
recursos hídricos
</t>
  </si>
  <si>
    <t xml:space="preserve">PDC 7- EHE </t>
  </si>
  <si>
    <t>Identificar e mapear em escala compatível: a) áreas alagáveis pela chuva emarés; e b) áreas e cursos d'água sujeitos à intrusão salina (superficial e subterrânea)</t>
  </si>
  <si>
    <t>2016 - 02 anos; 2019 a deliberar</t>
  </si>
  <si>
    <t>2018 - a deliberar</t>
  </si>
  <si>
    <t>2018 - a  deliberar</t>
  </si>
  <si>
    <t>2018- a deliberar</t>
  </si>
  <si>
    <t>2017 - PM PERUIBE; 2018-2019 PREFEITURAS</t>
  </si>
  <si>
    <t>2017 - sem contrato; 2018 e 2019 a deliberar</t>
  </si>
  <si>
    <t>ABAVAR</t>
  </si>
  <si>
    <t>2016 - 03 anos</t>
  </si>
  <si>
    <t>2018 e 2019 - a deliberar</t>
  </si>
  <si>
    <t xml:space="preserve">2016 - 03 anos; 2017 - em análise AT; 2018-2019 a deliberar </t>
  </si>
  <si>
    <t>2018 a deliberar</t>
  </si>
  <si>
    <t xml:space="preserve">2016 - 03 anos; 2018 a deliberar </t>
  </si>
  <si>
    <t>CBHs - LN RB E BS</t>
  </si>
  <si>
    <t>2016 - LN -  Concluído; 2017 - RB 02 anos; 2018 - BS - 02 anos</t>
  </si>
  <si>
    <t>2016  - 03 anos; 2019 a deliberar</t>
  </si>
  <si>
    <t>2016  - MARAMAR; INSTITUIÇOES PUBLICAS E PRIVADAS</t>
  </si>
  <si>
    <t>2016 - PM Itanhaém; INSTITUIÇÕES PÚBLICAS E PRIVADAS</t>
  </si>
  <si>
    <t>2016 - 03 anos; 2018 e 2019 a deliberar</t>
  </si>
  <si>
    <t>PM Itanhaém</t>
  </si>
  <si>
    <t>2018-2019 a deliberar</t>
  </si>
  <si>
    <t>2018 -2019 a deliberar</t>
  </si>
  <si>
    <t>2019 a deliberar</t>
  </si>
  <si>
    <t>2018 - 2019 a deliberar</t>
  </si>
  <si>
    <t>2016 - PM SANTOS; 2017 - PM P GRANDE</t>
  </si>
  <si>
    <t>2016 - 03 anos (santos); 2017 - 03 anos (PG)</t>
  </si>
  <si>
    <t>2016 - PM GUARUJÁ. MARAMAR; SOC. VISC. S. LEOPOLDO; 2017 -  CETESB; INSTITUIÇÕES PÚBLICAS OU PRIVADAS</t>
  </si>
  <si>
    <t>2016 - 03 anos; 2017 - 03 anos; 2018 a deliberar</t>
  </si>
  <si>
    <t>2017 - 03 anos; 2018 a deliberar</t>
  </si>
  <si>
    <t>2017 - PM S VICENTE;INSTUIÇÕES PÚBLICAS OU PRIVADAS</t>
  </si>
  <si>
    <t>2016-AEAVR; 2019 - INSTITUIÇÕES PÚBLICAS OU PRIVADAS</t>
  </si>
  <si>
    <t>até 2019</t>
  </si>
  <si>
    <t>Projetos que somem até R$ 200.000,00 no quadriênio</t>
  </si>
  <si>
    <t>01 projeto até 2019</t>
  </si>
  <si>
    <t>01 projeto até R$ 600.000,00 até 2019</t>
  </si>
  <si>
    <t>01 plano até 2019</t>
  </si>
  <si>
    <t>01 projetode até R$ 500.000,00 no quadriênio</t>
  </si>
  <si>
    <t>01 projeto até R$ 500.000,00</t>
  </si>
  <si>
    <t xml:space="preserve">03 projetos no quadriênio </t>
  </si>
  <si>
    <t>01 projeto no quadriênio</t>
  </si>
  <si>
    <t>Integrar à rede existente bancos de dados hidrometerológicos; 7 plataformas de coleta de dados. 01 projeto no quadriênio</t>
  </si>
  <si>
    <t>2016 -ABAVAR; 2017 - UNISANTOS; 2018-2019 - INSTITUIÇÕES PÚBLICAS OU PRIVADAS</t>
  </si>
  <si>
    <t>Determinar a intrusão salina na UGRHI-7, através de 04 projetos distintos no quadriênio</t>
  </si>
  <si>
    <t>02 projetos no quadriênio</t>
  </si>
  <si>
    <t>01 projeto até R$ 400.000,00 até 2019</t>
  </si>
  <si>
    <t>2017- Soc.Visc. S. Leopoldo; 2018-INSTITUIÇÕES PÚBLICAS OU PRIVADAS</t>
  </si>
  <si>
    <t>Articulação entre os Comitês da Vertente Litorânea, 03 projetos no quadriênio</t>
  </si>
  <si>
    <t>01 propjeto no quadriênio</t>
  </si>
  <si>
    <t>INSTITUIÇÕES PÚBLICAS (PREFEITURAS MUNICIPAIS DA UGRHI) OU PRIVADAS</t>
  </si>
  <si>
    <t>Projetos que atendam 20% no combate a enchentes e inundações nos Municípios UGRHI7.</t>
  </si>
  <si>
    <t>2016 e 2017 - 03 anos; 2018 e 2019 a deliberar</t>
  </si>
  <si>
    <t>2018 e 2019 a deliberar</t>
  </si>
  <si>
    <t>05 projetos no quadriênio</t>
  </si>
  <si>
    <t>2016 - 03 anos; 2019 a deliberar</t>
  </si>
  <si>
    <t>2016 - FUNBEA; INSTITUIÇÕES PÚBLICAS OU PRIVADAS</t>
  </si>
  <si>
    <t>2018 e 2019  - a deliberar</t>
  </si>
  <si>
    <t>2017 - 03 anos</t>
  </si>
  <si>
    <t xml:space="preserve">CBH-LN </t>
  </si>
  <si>
    <t>01 parte de projeto no quadriênio - Vertente Litorânea (CBHs LN, RB e BS), destinado ao CBH-LN</t>
  </si>
  <si>
    <t>01 parte projeto no quadriênio - Vertente Litorânea (CBHs LB, RB e BS), destinado ao CBH-BS</t>
  </si>
  <si>
    <t>CBH-BS</t>
  </si>
  <si>
    <t>01 parte projeto no quadriênio - Vertente Litorânea (CBHs LN, RB e BS), destinado ao CBH-RB (conforme Del. CBH-BS 321/2017)</t>
  </si>
  <si>
    <t>CBH-RB</t>
  </si>
  <si>
    <t>Ação 2
Projetos, serviços e/ou obras de instalação,reforma ou manutenção redes e ramais de distribuição de água de abastecimento, com foco no controle de perdas</t>
  </si>
  <si>
    <t>Ação 1
Promover e aparelhar fiscalização sistemática de perdas de água e ocorrências de desabastecimento</t>
  </si>
  <si>
    <t>Ação 1
Recuperação de áreas degradadas (plantio e monitoramento), com vistas a proteção dos corpos d’água</t>
  </si>
  <si>
    <t>Ação 1
Serviços de desassoreamento de canais e galerias dedrenagem urbana</t>
  </si>
  <si>
    <t>Ação 1
Implementação das ações indicadas pelo Plano Regional de Resíduos Sólidos</t>
  </si>
  <si>
    <t>Ação 1
Dar continuidade ao projeto de fortalecimento, articulação e integração dos CBHs da Vertente Litorânea</t>
  </si>
  <si>
    <t>Ação 1
Revisão dos mecanismos e valores da cobrança pelo uso dos recursos hídricos</t>
  </si>
  <si>
    <t>Ação 1
Elaboração do Relatório de Situação dos Recursos Hídricos da UGRHI</t>
  </si>
  <si>
    <t>Ação 1
Identificação e proposta para o monitoramento das fontes de poluição difusa</t>
  </si>
  <si>
    <t>Ação 2
Plano de contingência para o setor de abastecimentode água(desabastecimento, intempéries e situações de calamidade pública)</t>
  </si>
  <si>
    <t>Ação 2
Mapear e analisar fontes potenciais de poluição da água (efluentes de aterros,atividade portuária, industrial, comercial, residencial, de navegação, entre outras)</t>
  </si>
  <si>
    <t>Ação 2
Instalar e dar manutenção
aos sistemas telemétricos e online de monitoramento
quantitativo de água</t>
  </si>
  <si>
    <t>Ação 1
Estudos técnicos para a
atualização do
enquadramento dos corpos
hídricos em classes,
segundo os usos
preponderantes</t>
  </si>
  <si>
    <t>Ação 1
Elaborar Projetos ou executar obras de 
sistemas de captação com vistas ao reuso de água nos setores industrial, comercial, de serviços, de produção agropecuária e repartições públicas</t>
  </si>
  <si>
    <t>Ação 3
Setorização das redes de distribuição e instalação de macromedidores e piezômetros telemétricos,além de válvulas redutoras de pressão telecomandadas</t>
  </si>
  <si>
    <t>ANEXO I - Plano de Ação para Gestão dos Recursos Hídricos da UGRHI-7 (Baixada Santista)</t>
  </si>
  <si>
    <t>ANEXO II - Programa de Investimentos do FEHIDRO | UGRHI-7 (Baixada Santista)</t>
  </si>
  <si>
    <t>ANEXO III - Programa de Investimentos Totais | UGRHI-7 (Baixada Santista)</t>
  </si>
  <si>
    <t>Ação 1
Elaboração Plano Regional de Recuperação Florestal</t>
  </si>
  <si>
    <t>Ação3
Elaborar plano regional integrado de educação ambiental e comunicação Social</t>
  </si>
  <si>
    <t>Ação 4
Mapear e cadastrar detalhadamente sistemas de saneamento básico alternativos em áreas isoladas</t>
  </si>
  <si>
    <t>Ação 5
Pesquisa científica em
recursos hídricos de
interesse do CBH-BS</t>
  </si>
  <si>
    <t>Ação2
Elaboração/atualização plano regional de controle de erosão e assoreamento</t>
  </si>
  <si>
    <t>Ação 6
Estudos e/ou projetos de novos sistemas de captação e/ou regularização de vazões captadas</t>
  </si>
  <si>
    <t>Ação7
Atualizar os planos diretores municipais de saneamento básico alinhados ao Plano Integrado de Saneamento e de Plano de Bacia Hidrográfica</t>
  </si>
  <si>
    <t>Ação 8
Estudo de tecnologias alternativas para os sistemas de abastecimento de água e esgotamento sanitário,públicos</t>
  </si>
  <si>
    <t>Ação 9
Elaborar, revisar e atualizar os planos municipais emergenciais e de riscos da defesa civil de interesse para o CBH-BS</t>
  </si>
  <si>
    <t xml:space="preserve">Ação 10
Elaborar, revisar e atualizaros planos municipais emergenciais e de riscos da defesa civil de interesse para o CBH-BS
</t>
  </si>
  <si>
    <t>01 projeto até 2019 integrar a rede existente</t>
  </si>
  <si>
    <t>Ação 1
Sistema de Informação WEB do CBH</t>
  </si>
  <si>
    <t>Ação 2
Sistematização de um banco de dados georreferenciado, integrado ao Web-SIG, das ações e propostas de ação dosestudos, planos e projetos municipais e regionais,diretamente ou indiretamente relacionadas a recursos hídricos</t>
  </si>
  <si>
    <t>Construção e ataulização do sig-web fundamentado em padrões de interoperabilidade de dados espaciais, instalação, configuração e customização e servidor de hospedagem, cadasto da soc.civil, seminário</t>
  </si>
  <si>
    <t>Realizar o Diagnóstico, Prognóstico, Identificar as áreas em degradação, o quanto se pretende reflorestar em hectares, reflexo esperado em Recursos Hídricos, legislação, técnicas a serem adotadas e principais atividades</t>
  </si>
  <si>
    <t>Diagnóstico - fatores que contribuem com a erosão na BS; Tipos de erosão rural e urbana; Impactos nos Recursos Hidricos; Influência da ocupação desordenada; Localidades diagnosticdas com processos erosivos.
Prognóstico: Quais são o conjunto de programas para minimizar a erosão nos locais identificados;
Plano de Ações: Ações Estruturais e medidas de controle.</t>
  </si>
  <si>
    <t>Estudo de tecnologias alternativas para os sistemas de abastecimento de água e esgotamento sanitário,públicos</t>
  </si>
  <si>
    <t>Elaborar, revisar e atualizar os planos municipais emergenciais e de riscos da defesa civil de interesse para o CBH-BS</t>
  </si>
  <si>
    <t>Elaborar, revisar e atualiza os planos municipais emergenciais e de riscos da defesa civil de interesse para o CBH-BS</t>
  </si>
  <si>
    <t>Estudos técnicos para a
atualização do
enquadramento dos corpos
hídricos em classes,
segundo os usos
preponderantes</t>
  </si>
  <si>
    <t>Instalar e monitorar os seguintes cursos d'água: Rio Branco, Preto, Mambu, Aguaperú - Itanhaém; Rio Itapanhaú-Bertioga; Rio Perequê-Cubatão; Rio Branco ou Boturoca</t>
  </si>
  <si>
    <t>Instalar as estações com sistemas telemétricos em conformidade com a rede hidrológica existente e de acordo com as necessidades do CBH-BS sob orientação do DAEE</t>
  </si>
  <si>
    <t>Ação 1
Identificar e mapear em escala compatível: a) áreas alagáveis pela chuva emarés; e b) áreas e cursos d'água sujeitos à intrusão salina (superficial e subterrânea)</t>
  </si>
  <si>
    <t>Ação 1
Elaborar Projetos ou Executar Obras com vistas a implementação de saneamento básico com foco em comunidades de baixa renda e isoladas</t>
  </si>
  <si>
    <t>Ação 2
Elaborar Projetos ou Executar Obras com vistas a implementação de saneamento básico com foco em comunidades de baixa renda e isoladas</t>
  </si>
  <si>
    <t>Elaborar Projetos ou Executar Obras com vistas a implementação de saneamento básico com foco em comunidades de baixa renda e isoladas</t>
  </si>
  <si>
    <t>Implementação das ações indicadas pelo Plano Regional de Resíduos Sólidos</t>
  </si>
  <si>
    <t>Serviços de desassoreamento de canais e galerias dedrenagem urbana</t>
  </si>
  <si>
    <t xml:space="preserve">Identificar o local e o tipo de ecossistema e o agente causador da degradação, histórico da ocupação da área. Elaborar e executar projeto de recuperação da área  </t>
  </si>
  <si>
    <t>Ação 2
Elaborar o mapeamento das nascentes inseridas na área UGRHI-7</t>
  </si>
  <si>
    <t>Ação 3
Instalação de viveiros para recuperação da vegetação</t>
  </si>
  <si>
    <t>Promover e aparelhar fiscalização sistemática de perdas de água e ocorrências de desabastecimento</t>
  </si>
  <si>
    <t>Projetos, serviços e/ou obras de instalação,reforma ou manutenção redes e ramais de distribuição de água de abastecimento, com foco no controle de perdas</t>
  </si>
  <si>
    <t>Setorização das redes de distribuição e instalação de macromedidores e piezômetros telemétricos,além de válvulas redutoras de pressão telecomandadas</t>
  </si>
  <si>
    <t>Elaborar Projetos ou executar obras de 
sistemas de captação com vistas ao reuso de água nos setores industrial, comercial, de serviços, de produção agropecuária e repartições públicas</t>
  </si>
  <si>
    <t>Ação 1
Instituir, implantar, operar,modernizar e/ou aprimorar(i) uma sala de situaçãoCBH-BS, integrada ao Web-Site do CBH-BS pararecepção, análise,divulgação earmazenamento de dadosambientais diversos,intercâmbio de dados eacionamento de sensores e sistemas externos</t>
  </si>
  <si>
    <t xml:space="preserve">Projetos ou Obras e serviços em drenagem e/ou controle de marés, constantes dos planos municipais ou regionais, para contenção de inundações ou alagamentos ou para regularização de descargas
</t>
  </si>
  <si>
    <t>Elaborar Projetos de obras hidráulicas para contenção de inundações ou alagamentos ou para regularização de descargas</t>
  </si>
  <si>
    <t>Ação 4
Projetos ou Obras e serviços em drenagem e/ou controle de marés, constantes dos planos municipais ou regionais, para contenção de inundações ou alagamentos ou para regularização de descargas</t>
  </si>
  <si>
    <t>Projetos ou Obras e serviços em drenagem e/ou controle de marés, constantes dos planos municipais ou regionais, para contenção de inundações ou alagamentos ou para regularização de descargas</t>
  </si>
  <si>
    <t>Ação 1
Criar programas,
cursos de capacitação,
eventos e congressos
em recursos hídricos</t>
  </si>
  <si>
    <t>Criar programas,
cursos de capacitação,
eventos e congressos
em recursos hídricos</t>
  </si>
  <si>
    <t>Ação 2
Executar projetos que promovam a Educação Ambiental sobre ecossistemas costeiros para diversos públicos envolvidos (pescadores, turistas, entre outros) de forma integrada enquanto Vertente Litorânea</t>
  </si>
  <si>
    <t>Executar projetos que promovam a Educação Ambiental sobre ecossistemas costeiros para diversos públicos envolvidos (pescadores, turistas, entre outros) de forma integrada enquanto Vertente Litorânea</t>
  </si>
  <si>
    <t>Ação 3
Capacitação contínua dos atores envolvidos com os CBHs em diversos assuntos levantados nos trabalhos de articulação entre os CBHs da VL</t>
  </si>
  <si>
    <t>Ação 4
Cursos de formação de agentes multiplicadores de educação ambiental, com foco em recursos hídricos</t>
  </si>
  <si>
    <t>Cursos de formação de agentes multiplicadores de educação ambiental, com foco em recursos hídricos</t>
  </si>
  <si>
    <t>Campanha de
conscientização do
uso racional da água</t>
  </si>
  <si>
    <t>Ação 1
Campanha de
conscientização do
uso racional da água</t>
  </si>
  <si>
    <t xml:space="preserve">Ação 2
Ações e programas
regionais de educação
ambiental e/ou
comunicação social
</t>
  </si>
  <si>
    <t xml:space="preserve">Ações e programas
regionais de educação
ambiental e/ou
comunicação social
</t>
  </si>
  <si>
    <t xml:space="preserve">Promover fórum de
políticas públicas para
discussão dos
recursos hídricos
</t>
  </si>
  <si>
    <t xml:space="preserve">Ação 2
Produzir material de comunicação e divulgação comuns aos 03 (três) Comitês, de forma didática, como: os instrumentos de gestão, as riquezas das Bacias da Vertente e os serviços ambientais fornecidos, na forma de audiovisual, etc.
</t>
  </si>
  <si>
    <t>Produzir material de comunicação e divulgação comuns aos 03 (três) Comitês, de forma didática, como: os instrumentos de gestão, as riquezas das Bacias da Vertente e os serviços ambientais fornecidos, na forma de audiovisual, etc.</t>
  </si>
  <si>
    <t>Ação 1
Elaborar Projetos de obras hidráulicas para contenção de inundações ou alagamentos ou para regularização de descargas</t>
  </si>
  <si>
    <t xml:space="preserve">Ação 2
Projetos ou Obras e serviços em drenagem e/ou controle de marés, constantes dos planos municipais ou regionais, para contenção de inundações ou alagamentos ou para regularização de descargas
</t>
  </si>
  <si>
    <t>Ação 3
Elaboração de modelos hidroclimáticos  e ambientais integrados para a previsão de precipitaçãointensa e de eventos deinundação e/ou alagamento, bem comopara fins de estudoshidro climáticos de longo prazo</t>
  </si>
  <si>
    <t>Sistematização de um banco de dados georreferenciado, integrado ao Web-SIG, das ações e propostas de ação dos estudos, planos e projetos municipais e regionais, diretamente ou indiretamente relacionadas a recursos hídricos</t>
  </si>
  <si>
    <t>Elaborar plano regional integrado de educação ambiental e comunicação Social</t>
  </si>
  <si>
    <t>Identificar as área em que vivem as comunidades isoladas da Baixada Santista por Sub-bacia, quem são e quais as  alternativas para implantar o saneamento</t>
  </si>
  <si>
    <t>Pesquisa científica em
recursos hídricos de
interesse do CBH-BS</t>
  </si>
  <si>
    <t>Estudos e/ou projetos de novos sistemas de captação e/ou regularização de vazões captadas</t>
  </si>
  <si>
    <t>Formular as linhas de ações estruturais e operacionais referentes ao abastecimento de água, esgotamento sanitário, manejo de resíduos sólidos e controle de inundações urbana</t>
  </si>
  <si>
    <t>Plano de contingência para o setor de abastecimentode água(desabastecimento, intempéries e situações de calamidade pública)</t>
  </si>
  <si>
    <t>Elaboração do Relatório de Situação dos Recursos Hídricos da UGRHI</t>
  </si>
  <si>
    <t>Revisão dos mecanismos e valores da cobrança pelo uso dos recursos hídricos</t>
  </si>
  <si>
    <t>Dar continuidade ao projeto de fortalecimento, articulação e integração dos CBHs da Vertente Litorânea</t>
  </si>
  <si>
    <t>Mapear e analisar fontes potenciais de poluição da água (efluentes de aterros,atividade portuária, industrial, comercial, residencial, de navegação, entre outras)</t>
  </si>
  <si>
    <t xml:space="preserve">Identificaras principais fontes de poluição pontuais ou fixas e elaborar uma proposta de monitoramento e de redução dessas fontes </t>
  </si>
  <si>
    <t>Diagnóstico com objetivo de identificar as espécies nativas a serem produzidas; Plano e programa de destinação das espécies do viveiro; Apresentar a capacidade produtiva e infraestrutura (drenagem, galpão, etc.); Instalação do viveiro;</t>
  </si>
  <si>
    <t>Elaborar o mapeamento das nascentes inseridas na área UGRHI-7</t>
  </si>
  <si>
    <t>Instituir, implantar, operar,modernizar e/ou aprimorar(i) uma sala de situaçãoCBH-BS, integrada ao Web-Site do CBH-BS pararecepção, análise, divulgação e armazenamento de dados ambientais diversos, intercâmbio de dados e acionamento de sensores e sistemas externos</t>
  </si>
  <si>
    <t>Elaboração de modelos hidroclimáticos e ambientais integrados para a previsão de precipitaçãointensa e de eventos deinundação e/ou alagamento, bem como para fins de estudoshidro climáticos de longo prazo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</si>
</sst>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&quot;R$&quot;\ #,##0.00"/>
    <numFmt numFmtId="165" formatCode="0.0%"/>
  </numFmts>
  <fonts count="19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66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00B050"/>
      </patternFill>
    </fill>
    <fill>
      <patternFill patternType="lightGray">
        <fgColor rgb="FF00B050"/>
        <bgColor auto="1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86">
    <xf numFmtId="0" fontId="0" fillId="0" borderId="0" xfId="0"/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10" fontId="3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0" fontId="3" fillId="0" borderId="5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4" fontId="4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4" fillId="0" borderId="17" xfId="0" applyFont="1" applyBorder="1" applyAlignment="1">
      <alignment vertical="center"/>
    </xf>
    <xf numFmtId="0" fontId="4" fillId="7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left" vertical="top"/>
    </xf>
    <xf numFmtId="0" fontId="3" fillId="6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4" fontId="3" fillId="0" borderId="4" xfId="0" applyNumberFormat="1" applyFont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10" fontId="3" fillId="0" borderId="1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0" fontId="3" fillId="0" borderId="5" xfId="0" applyNumberFormat="1" applyFont="1" applyBorder="1" applyAlignment="1">
      <alignment vertical="center"/>
    </xf>
    <xf numFmtId="4" fontId="7" fillId="0" borderId="11" xfId="0" applyNumberFormat="1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4" fontId="12" fillId="0" borderId="18" xfId="0" applyNumberFormat="1" applyFont="1" applyFill="1" applyBorder="1" applyAlignment="1">
      <alignment horizontal="center" vertical="center" wrapText="1"/>
    </xf>
    <xf numFmtId="4" fontId="14" fillId="0" borderId="18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4" fontId="12" fillId="7" borderId="18" xfId="0" applyNumberFormat="1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4" fontId="14" fillId="2" borderId="11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4" fontId="13" fillId="7" borderId="18" xfId="0" applyNumberFormat="1" applyFont="1" applyFill="1" applyBorder="1" applyAlignment="1">
      <alignment horizontal="center" vertical="center" wrapText="1"/>
    </xf>
    <xf numFmtId="4" fontId="11" fillId="7" borderId="18" xfId="0" applyNumberFormat="1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43" fontId="9" fillId="7" borderId="18" xfId="1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vertical="center"/>
    </xf>
    <xf numFmtId="10" fontId="6" fillId="0" borderId="6" xfId="2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vertical="center"/>
    </xf>
    <xf numFmtId="0" fontId="10" fillId="7" borderId="1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0" fillId="7" borderId="18" xfId="0" applyFill="1" applyBorder="1"/>
    <xf numFmtId="0" fontId="10" fillId="0" borderId="1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4" fontId="14" fillId="2" borderId="8" xfId="0" applyNumberFormat="1" applyFont="1" applyFill="1" applyBorder="1" applyAlignment="1">
      <alignment horizontal="center" vertical="center" wrapText="1"/>
    </xf>
    <xf numFmtId="4" fontId="14" fillId="2" borderId="9" xfId="0" applyNumberFormat="1" applyFont="1" applyFill="1" applyBorder="1" applyAlignment="1">
      <alignment horizontal="center" vertical="center" wrapText="1"/>
    </xf>
    <xf numFmtId="4" fontId="14" fillId="2" borderId="10" xfId="0" applyNumberFormat="1" applyFont="1" applyFill="1" applyBorder="1" applyAlignment="1">
      <alignment horizontal="center" vertical="center" wrapText="1"/>
    </xf>
    <xf numFmtId="164" fontId="3" fillId="2" borderId="21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left" vertical="center"/>
    </xf>
    <xf numFmtId="1" fontId="3" fillId="0" borderId="10" xfId="0" applyNumberFormat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0" fontId="6" fillId="0" borderId="6" xfId="0" applyNumberFormat="1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/>
    </xf>
    <xf numFmtId="1" fontId="3" fillId="3" borderId="21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horizontal="center" vertical="center"/>
    </xf>
    <xf numFmtId="4" fontId="6" fillId="2" borderId="18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horizontal="center" vertical="center" wrapText="1"/>
    </xf>
    <xf numFmtId="10" fontId="6" fillId="0" borderId="7" xfId="0" applyNumberFormat="1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6" fillId="0" borderId="11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" fontId="3" fillId="6" borderId="8" xfId="0" applyNumberFormat="1" applyFont="1" applyFill="1" applyBorder="1" applyAlignment="1">
      <alignment horizontal="center" vertical="center"/>
    </xf>
    <xf numFmtId="1" fontId="3" fillId="6" borderId="10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Separador de milhares" xfId="1" builtinId="3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2"/>
  <sheetViews>
    <sheetView topLeftCell="F1" zoomScaleSheetLayoutView="80" workbookViewId="0">
      <pane ySplit="5" topLeftCell="A51" activePane="bottomLeft" state="frozen"/>
      <selection pane="bottomLeft" activeCell="M8" sqref="M8:N8"/>
    </sheetView>
  </sheetViews>
  <sheetFormatPr defaultColWidth="8.85546875" defaultRowHeight="25.15" customHeight="1"/>
  <cols>
    <col min="1" max="1" width="4.5703125" style="1" customWidth="1"/>
    <col min="2" max="2" width="10.7109375" style="2" customWidth="1"/>
    <col min="3" max="3" width="12.7109375" style="50" customWidth="1"/>
    <col min="4" max="4" width="29.85546875" style="10" customWidth="1"/>
    <col min="5" max="5" width="32.28515625" style="10" customWidth="1"/>
    <col min="6" max="6" width="33.5703125" style="10" customWidth="1"/>
    <col min="7" max="7" width="15.28515625" style="7" customWidth="1"/>
    <col min="8" max="8" width="16.85546875" style="39" customWidth="1"/>
    <col min="9" max="9" width="19.42578125" style="8" bestFit="1" customWidth="1"/>
    <col min="10" max="12" width="19.5703125" style="8" bestFit="1" customWidth="1"/>
    <col min="13" max="13" width="19.5703125" style="60" bestFit="1" customWidth="1"/>
    <col min="14" max="14" width="22.140625" style="7" customWidth="1"/>
    <col min="15" max="15" width="13.7109375" style="7" customWidth="1"/>
    <col min="16" max="16" width="17.85546875" style="14" customWidth="1"/>
    <col min="17" max="17" width="8.85546875" style="1"/>
    <col min="18" max="18" width="13.5703125" style="1" bestFit="1" customWidth="1"/>
    <col min="19" max="16384" width="8.85546875" style="1"/>
  </cols>
  <sheetData>
    <row r="1" spans="1:20" ht="16.899999999999999" customHeight="1" thickBot="1">
      <c r="B1" s="3"/>
      <c r="C1" s="4"/>
      <c r="D1" s="41"/>
      <c r="E1" s="41"/>
      <c r="F1" s="41"/>
      <c r="G1" s="30"/>
      <c r="H1" s="36"/>
      <c r="I1" s="32"/>
      <c r="J1" s="32"/>
      <c r="K1" s="32"/>
      <c r="L1" s="32"/>
      <c r="M1" s="58"/>
      <c r="N1" s="30"/>
      <c r="O1" s="30"/>
      <c r="P1" s="31"/>
    </row>
    <row r="2" spans="1:20" s="2" customFormat="1" ht="25.15" customHeight="1" thickBot="1">
      <c r="A2" s="33"/>
      <c r="B2" s="141" t="s">
        <v>180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3"/>
      <c r="Q2" s="34"/>
    </row>
    <row r="3" spans="1:20" s="2" customFormat="1" ht="19.899999999999999" customHeight="1" thickBot="1">
      <c r="A3" s="3"/>
      <c r="B3" s="144" t="s">
        <v>45</v>
      </c>
      <c r="C3" s="121" t="s">
        <v>46</v>
      </c>
      <c r="D3" s="144" t="s">
        <v>51</v>
      </c>
      <c r="E3" s="144" t="s">
        <v>52</v>
      </c>
      <c r="F3" s="144" t="s">
        <v>53</v>
      </c>
      <c r="G3" s="144" t="s">
        <v>82</v>
      </c>
      <c r="H3" s="144" t="s">
        <v>54</v>
      </c>
      <c r="I3" s="144" t="s">
        <v>0</v>
      </c>
      <c r="J3" s="144"/>
      <c r="K3" s="144"/>
      <c r="L3" s="144"/>
      <c r="M3" s="144"/>
      <c r="N3" s="144"/>
      <c r="O3" s="144" t="s">
        <v>3</v>
      </c>
      <c r="P3" s="144" t="s">
        <v>2</v>
      </c>
      <c r="Q3" s="34"/>
    </row>
    <row r="4" spans="1:20" s="2" customFormat="1" ht="19.899999999999999" customHeight="1" thickBot="1">
      <c r="A4" s="3"/>
      <c r="B4" s="144"/>
      <c r="C4" s="122"/>
      <c r="D4" s="144"/>
      <c r="E4" s="144"/>
      <c r="F4" s="144"/>
      <c r="G4" s="144"/>
      <c r="H4" s="144"/>
      <c r="I4" s="128" t="s">
        <v>69</v>
      </c>
      <c r="J4" s="129"/>
      <c r="K4" s="129"/>
      <c r="L4" s="130"/>
      <c r="M4" s="121" t="s">
        <v>81</v>
      </c>
      <c r="N4" s="121" t="s">
        <v>1</v>
      </c>
      <c r="O4" s="144"/>
      <c r="P4" s="144"/>
      <c r="Q4" s="34"/>
    </row>
    <row r="5" spans="1:20" s="2" customFormat="1" ht="19.899999999999999" customHeight="1">
      <c r="A5" s="3"/>
      <c r="B5" s="121"/>
      <c r="C5" s="122"/>
      <c r="D5" s="121"/>
      <c r="E5" s="121"/>
      <c r="F5" s="121"/>
      <c r="G5" s="121"/>
      <c r="H5" s="121"/>
      <c r="I5" s="73">
        <v>2016</v>
      </c>
      <c r="J5" s="73">
        <v>2017</v>
      </c>
      <c r="K5" s="73">
        <v>2018</v>
      </c>
      <c r="L5" s="73">
        <v>2019</v>
      </c>
      <c r="M5" s="122"/>
      <c r="N5" s="122"/>
      <c r="O5" s="121"/>
      <c r="P5" s="121"/>
      <c r="Q5" s="34"/>
    </row>
    <row r="6" spans="1:20" ht="120">
      <c r="A6" s="46"/>
      <c r="B6" s="131" t="s">
        <v>7</v>
      </c>
      <c r="C6" s="74" t="s">
        <v>15</v>
      </c>
      <c r="D6" s="75" t="s">
        <v>194</v>
      </c>
      <c r="E6" s="75" t="s">
        <v>196</v>
      </c>
      <c r="F6" s="103" t="s">
        <v>133</v>
      </c>
      <c r="G6" s="87" t="s">
        <v>48</v>
      </c>
      <c r="H6" s="101" t="s">
        <v>132</v>
      </c>
      <c r="I6" s="79">
        <v>220000</v>
      </c>
      <c r="J6" s="79">
        <v>0</v>
      </c>
      <c r="K6" s="79">
        <v>0</v>
      </c>
      <c r="L6" s="79">
        <v>80000</v>
      </c>
      <c r="M6" s="107">
        <f>SUM(I6:L6)</f>
        <v>300000</v>
      </c>
      <c r="N6" s="106" t="s">
        <v>57</v>
      </c>
      <c r="O6" s="100" t="s">
        <v>103</v>
      </c>
      <c r="P6" s="81" t="s">
        <v>76</v>
      </c>
      <c r="Q6" s="15"/>
      <c r="R6" s="11"/>
      <c r="S6" s="11"/>
      <c r="T6" s="11"/>
    </row>
    <row r="7" spans="1:20" ht="165">
      <c r="A7" s="46"/>
      <c r="B7" s="132"/>
      <c r="C7" s="74" t="s">
        <v>15</v>
      </c>
      <c r="D7" s="98" t="s">
        <v>195</v>
      </c>
      <c r="E7" s="98" t="s">
        <v>240</v>
      </c>
      <c r="F7" s="116" t="s">
        <v>134</v>
      </c>
      <c r="G7" s="75" t="s">
        <v>49</v>
      </c>
      <c r="H7" s="87" t="s">
        <v>97</v>
      </c>
      <c r="I7" s="79">
        <v>0</v>
      </c>
      <c r="J7" s="79">
        <v>0</v>
      </c>
      <c r="K7" s="79">
        <v>200000</v>
      </c>
      <c r="L7" s="79">
        <v>0</v>
      </c>
      <c r="M7" s="107">
        <f>SUM(I7:L7)</f>
        <v>200000</v>
      </c>
      <c r="N7" s="106" t="s">
        <v>57</v>
      </c>
      <c r="O7" s="100" t="s">
        <v>104</v>
      </c>
      <c r="P7" s="81" t="s">
        <v>76</v>
      </c>
      <c r="Q7" s="15"/>
      <c r="R7" s="11"/>
      <c r="S7" s="11"/>
      <c r="T7" s="11"/>
    </row>
    <row r="8" spans="1:20" ht="135">
      <c r="A8" s="46"/>
      <c r="B8" s="132"/>
      <c r="C8" s="74" t="s">
        <v>16</v>
      </c>
      <c r="D8" s="98" t="s">
        <v>183</v>
      </c>
      <c r="E8" s="75" t="s">
        <v>197</v>
      </c>
      <c r="F8" s="105" t="s">
        <v>135</v>
      </c>
      <c r="G8" s="75" t="s">
        <v>48</v>
      </c>
      <c r="H8" s="75" t="s">
        <v>93</v>
      </c>
      <c r="I8" s="79">
        <v>0</v>
      </c>
      <c r="J8" s="79">
        <v>0</v>
      </c>
      <c r="K8" s="79">
        <v>400000</v>
      </c>
      <c r="L8" s="79">
        <v>0</v>
      </c>
      <c r="M8" s="107">
        <f>SUM(I8:L8)</f>
        <v>400000</v>
      </c>
      <c r="N8" s="106" t="s">
        <v>57</v>
      </c>
      <c r="O8" s="100" t="s">
        <v>104</v>
      </c>
      <c r="P8" s="81" t="s">
        <v>76</v>
      </c>
      <c r="Q8" s="15"/>
      <c r="R8" s="11"/>
      <c r="S8" s="11"/>
      <c r="T8" s="11"/>
    </row>
    <row r="9" spans="1:20" ht="225">
      <c r="A9" s="46"/>
      <c r="B9" s="132"/>
      <c r="C9" s="74" t="s">
        <v>16</v>
      </c>
      <c r="D9" s="101" t="s">
        <v>187</v>
      </c>
      <c r="E9" s="94" t="s">
        <v>198</v>
      </c>
      <c r="F9" s="105" t="s">
        <v>136</v>
      </c>
      <c r="G9" s="75" t="s">
        <v>48</v>
      </c>
      <c r="H9" s="75" t="s">
        <v>93</v>
      </c>
      <c r="I9" s="79">
        <v>0</v>
      </c>
      <c r="J9" s="79">
        <v>0</v>
      </c>
      <c r="K9" s="79">
        <v>600000</v>
      </c>
      <c r="L9" s="79">
        <v>0</v>
      </c>
      <c r="M9" s="107">
        <f t="shared" ref="M9:M32" si="0">SUM(I9:L9)</f>
        <v>600000</v>
      </c>
      <c r="N9" s="106" t="s">
        <v>57</v>
      </c>
      <c r="O9" s="100" t="s">
        <v>105</v>
      </c>
      <c r="P9" s="81" t="s">
        <v>76</v>
      </c>
      <c r="Q9" s="15"/>
      <c r="R9" s="11"/>
      <c r="S9" s="11"/>
      <c r="T9" s="11"/>
    </row>
    <row r="10" spans="1:20" ht="75">
      <c r="A10" s="46"/>
      <c r="B10" s="132"/>
      <c r="C10" s="74" t="s">
        <v>16</v>
      </c>
      <c r="D10" s="98" t="s">
        <v>184</v>
      </c>
      <c r="E10" s="94" t="s">
        <v>241</v>
      </c>
      <c r="F10" s="105" t="s">
        <v>137</v>
      </c>
      <c r="G10" s="75" t="s">
        <v>48</v>
      </c>
      <c r="H10" s="75" t="s">
        <v>93</v>
      </c>
      <c r="I10" s="79">
        <v>0</v>
      </c>
      <c r="J10" s="79">
        <v>0</v>
      </c>
      <c r="K10" s="79">
        <v>400000</v>
      </c>
      <c r="L10" s="79">
        <v>0</v>
      </c>
      <c r="M10" s="107">
        <f t="shared" si="0"/>
        <v>400000</v>
      </c>
      <c r="N10" s="106" t="s">
        <v>57</v>
      </c>
      <c r="O10" s="100" t="s">
        <v>106</v>
      </c>
      <c r="P10" s="81" t="s">
        <v>76</v>
      </c>
      <c r="Q10" s="15"/>
      <c r="R10" s="11"/>
      <c r="S10" s="11"/>
      <c r="T10" s="11"/>
    </row>
    <row r="11" spans="1:20" ht="90">
      <c r="A11" s="46"/>
      <c r="B11" s="132"/>
      <c r="C11" s="74" t="s">
        <v>16</v>
      </c>
      <c r="D11" s="98" t="s">
        <v>185</v>
      </c>
      <c r="E11" s="94" t="s">
        <v>242</v>
      </c>
      <c r="F11" s="105" t="s">
        <v>138</v>
      </c>
      <c r="G11" s="75" t="s">
        <v>49</v>
      </c>
      <c r="H11" s="75" t="s">
        <v>93</v>
      </c>
      <c r="I11" s="79">
        <v>0</v>
      </c>
      <c r="J11" s="79">
        <v>0</v>
      </c>
      <c r="K11" s="79">
        <v>500000</v>
      </c>
      <c r="L11" s="79">
        <v>0</v>
      </c>
      <c r="M11" s="107">
        <f t="shared" si="0"/>
        <v>500000</v>
      </c>
      <c r="N11" s="106" t="s">
        <v>57</v>
      </c>
      <c r="O11" s="100" t="s">
        <v>104</v>
      </c>
      <c r="P11" s="81" t="s">
        <v>76</v>
      </c>
      <c r="Q11" s="15"/>
      <c r="R11" s="11"/>
      <c r="S11" s="11"/>
      <c r="T11" s="11"/>
    </row>
    <row r="12" spans="1:20" ht="60">
      <c r="A12" s="46"/>
      <c r="B12" s="132"/>
      <c r="C12" s="74" t="s">
        <v>16</v>
      </c>
      <c r="D12" s="98" t="s">
        <v>186</v>
      </c>
      <c r="E12" s="94" t="s">
        <v>243</v>
      </c>
      <c r="F12" s="105" t="s">
        <v>135</v>
      </c>
      <c r="G12" s="75" t="s">
        <v>49</v>
      </c>
      <c r="H12" s="75" t="s">
        <v>93</v>
      </c>
      <c r="I12" s="79">
        <v>0</v>
      </c>
      <c r="J12" s="79">
        <v>0</v>
      </c>
      <c r="K12" s="79">
        <v>150000</v>
      </c>
      <c r="L12" s="79">
        <v>0</v>
      </c>
      <c r="M12" s="107">
        <f t="shared" si="0"/>
        <v>150000</v>
      </c>
      <c r="N12" s="106" t="s">
        <v>57</v>
      </c>
      <c r="O12" s="100" t="s">
        <v>104</v>
      </c>
      <c r="P12" s="81" t="s">
        <v>76</v>
      </c>
      <c r="Q12" s="15"/>
      <c r="R12" s="11"/>
      <c r="S12" s="11"/>
      <c r="T12" s="11"/>
    </row>
    <row r="13" spans="1:20" ht="90">
      <c r="A13" s="46"/>
      <c r="B13" s="132"/>
      <c r="C13" s="74" t="s">
        <v>16</v>
      </c>
      <c r="D13" s="98" t="s">
        <v>188</v>
      </c>
      <c r="E13" s="94" t="s">
        <v>244</v>
      </c>
      <c r="F13" s="105" t="s">
        <v>139</v>
      </c>
      <c r="G13" s="75" t="s">
        <v>48</v>
      </c>
      <c r="H13" s="75" t="s">
        <v>93</v>
      </c>
      <c r="I13" s="79">
        <v>0</v>
      </c>
      <c r="J13" s="79">
        <v>0</v>
      </c>
      <c r="K13" s="79">
        <v>500000</v>
      </c>
      <c r="L13" s="79">
        <v>0</v>
      </c>
      <c r="M13" s="107">
        <f t="shared" si="0"/>
        <v>500000</v>
      </c>
      <c r="N13" s="106" t="s">
        <v>57</v>
      </c>
      <c r="O13" s="100" t="s">
        <v>104</v>
      </c>
      <c r="P13" s="81" t="s">
        <v>76</v>
      </c>
      <c r="Q13" s="15"/>
      <c r="R13" s="11"/>
      <c r="S13" s="11"/>
      <c r="T13" s="11"/>
    </row>
    <row r="14" spans="1:20" ht="125.25" customHeight="1">
      <c r="A14" s="46"/>
      <c r="B14" s="132"/>
      <c r="C14" s="74" t="s">
        <v>16</v>
      </c>
      <c r="D14" s="98" t="s">
        <v>189</v>
      </c>
      <c r="E14" s="94" t="s">
        <v>245</v>
      </c>
      <c r="F14" s="105" t="s">
        <v>140</v>
      </c>
      <c r="G14" s="75" t="s">
        <v>48</v>
      </c>
      <c r="H14" s="99" t="s">
        <v>107</v>
      </c>
      <c r="I14" s="79">
        <v>0</v>
      </c>
      <c r="J14" s="79">
        <v>250000</v>
      </c>
      <c r="K14" s="79">
        <v>250000</v>
      </c>
      <c r="L14" s="79">
        <v>250000</v>
      </c>
      <c r="M14" s="107">
        <f t="shared" si="0"/>
        <v>750000</v>
      </c>
      <c r="N14" s="106" t="s">
        <v>92</v>
      </c>
      <c r="O14" s="100" t="s">
        <v>108</v>
      </c>
      <c r="P14" s="81" t="s">
        <v>76</v>
      </c>
      <c r="Q14" s="15"/>
      <c r="R14" s="11"/>
      <c r="S14" s="11"/>
      <c r="T14" s="11"/>
    </row>
    <row r="15" spans="1:20" ht="90">
      <c r="A15" s="46"/>
      <c r="B15" s="132"/>
      <c r="C15" s="104" t="s">
        <v>16</v>
      </c>
      <c r="D15" s="105" t="s">
        <v>190</v>
      </c>
      <c r="E15" s="105" t="s">
        <v>199</v>
      </c>
      <c r="F15" s="105" t="s">
        <v>141</v>
      </c>
      <c r="G15" s="105" t="s">
        <v>50</v>
      </c>
      <c r="H15" s="105" t="s">
        <v>93</v>
      </c>
      <c r="I15" s="79">
        <v>0</v>
      </c>
      <c r="J15" s="79">
        <v>0</v>
      </c>
      <c r="K15" s="79">
        <v>200000</v>
      </c>
      <c r="L15" s="79">
        <v>0</v>
      </c>
      <c r="M15" s="107">
        <f t="shared" ref="M15:M17" si="1">SUM(I15:L15)</f>
        <v>200000</v>
      </c>
      <c r="N15" s="106" t="s">
        <v>92</v>
      </c>
      <c r="O15" s="102" t="s">
        <v>104</v>
      </c>
      <c r="P15" s="106" t="s">
        <v>76</v>
      </c>
      <c r="Q15" s="15"/>
      <c r="R15" s="11"/>
      <c r="S15" s="11"/>
      <c r="T15" s="11"/>
    </row>
    <row r="16" spans="1:20" ht="90">
      <c r="A16" s="46"/>
      <c r="B16" s="132"/>
      <c r="C16" s="104" t="s">
        <v>16</v>
      </c>
      <c r="D16" s="105" t="s">
        <v>191</v>
      </c>
      <c r="E16" s="105" t="s">
        <v>200</v>
      </c>
      <c r="F16" s="105" t="s">
        <v>141</v>
      </c>
      <c r="G16" s="89" t="s">
        <v>50</v>
      </c>
      <c r="H16" s="89" t="s">
        <v>97</v>
      </c>
      <c r="I16" s="79">
        <v>0</v>
      </c>
      <c r="J16" s="79">
        <v>0</v>
      </c>
      <c r="K16" s="79">
        <v>0</v>
      </c>
      <c r="L16" s="79">
        <v>300000</v>
      </c>
      <c r="M16" s="107">
        <f t="shared" si="1"/>
        <v>300000</v>
      </c>
      <c r="N16" s="106" t="s">
        <v>57</v>
      </c>
      <c r="O16" s="102" t="s">
        <v>124</v>
      </c>
      <c r="P16" s="106" t="s">
        <v>76</v>
      </c>
      <c r="Q16" s="15"/>
      <c r="R16" s="11"/>
      <c r="S16" s="11"/>
      <c r="T16" s="11"/>
    </row>
    <row r="17" spans="1:20" ht="105">
      <c r="A17" s="46"/>
      <c r="B17" s="132"/>
      <c r="C17" s="74" t="s">
        <v>16</v>
      </c>
      <c r="D17" s="105" t="s">
        <v>192</v>
      </c>
      <c r="E17" s="105" t="s">
        <v>201</v>
      </c>
      <c r="F17" s="105" t="s">
        <v>141</v>
      </c>
      <c r="G17" s="89" t="s">
        <v>50</v>
      </c>
      <c r="H17" s="89" t="s">
        <v>97</v>
      </c>
      <c r="I17" s="79">
        <v>0</v>
      </c>
      <c r="J17" s="79">
        <v>0</v>
      </c>
      <c r="K17" s="79">
        <v>150000</v>
      </c>
      <c r="L17" s="79">
        <v>0</v>
      </c>
      <c r="M17" s="107">
        <f t="shared" si="1"/>
        <v>150000</v>
      </c>
      <c r="N17" s="106" t="s">
        <v>92</v>
      </c>
      <c r="O17" s="102" t="s">
        <v>113</v>
      </c>
      <c r="P17" s="106" t="s">
        <v>76</v>
      </c>
      <c r="Q17" s="15"/>
      <c r="R17" s="11"/>
      <c r="S17" s="11"/>
      <c r="T17" s="11"/>
    </row>
    <row r="18" spans="1:20" ht="105">
      <c r="A18" s="46"/>
      <c r="B18" s="132"/>
      <c r="C18" s="74" t="s">
        <v>47</v>
      </c>
      <c r="D18" s="76" t="s">
        <v>177</v>
      </c>
      <c r="E18" s="76" t="s">
        <v>202</v>
      </c>
      <c r="F18" s="76" t="s">
        <v>141</v>
      </c>
      <c r="G18" s="89" t="s">
        <v>48</v>
      </c>
      <c r="H18" s="75" t="s">
        <v>93</v>
      </c>
      <c r="I18" s="79">
        <v>0</v>
      </c>
      <c r="J18" s="79">
        <v>0</v>
      </c>
      <c r="K18" s="79">
        <v>800000</v>
      </c>
      <c r="L18" s="79">
        <v>0</v>
      </c>
      <c r="M18" s="107">
        <f t="shared" si="0"/>
        <v>800000</v>
      </c>
      <c r="N18" s="106" t="s">
        <v>57</v>
      </c>
      <c r="O18" s="100" t="s">
        <v>104</v>
      </c>
      <c r="P18" s="81" t="s">
        <v>76</v>
      </c>
      <c r="Q18" s="15"/>
      <c r="R18" s="11"/>
      <c r="S18" s="11"/>
      <c r="T18" s="11"/>
    </row>
    <row r="19" spans="1:20" ht="120">
      <c r="B19" s="132"/>
      <c r="C19" s="74" t="s">
        <v>17</v>
      </c>
      <c r="D19" s="76" t="s">
        <v>94</v>
      </c>
      <c r="E19" s="76" t="s">
        <v>203</v>
      </c>
      <c r="F19" s="76" t="s">
        <v>142</v>
      </c>
      <c r="G19" s="89" t="s">
        <v>48</v>
      </c>
      <c r="H19" s="99" t="s">
        <v>109</v>
      </c>
      <c r="I19" s="79">
        <v>800000</v>
      </c>
      <c r="J19" s="79">
        <v>0</v>
      </c>
      <c r="K19" s="79">
        <v>0</v>
      </c>
      <c r="L19" s="79">
        <v>0</v>
      </c>
      <c r="M19" s="107">
        <f t="shared" si="0"/>
        <v>800000</v>
      </c>
      <c r="N19" s="106" t="s">
        <v>57</v>
      </c>
      <c r="O19" s="100" t="s">
        <v>110</v>
      </c>
      <c r="P19" s="81" t="s">
        <v>76</v>
      </c>
      <c r="Q19" s="15"/>
      <c r="R19" s="11"/>
      <c r="S19" s="11"/>
      <c r="T19" s="11"/>
    </row>
    <row r="20" spans="1:20" ht="105">
      <c r="A20" s="46"/>
      <c r="B20" s="132"/>
      <c r="C20" s="74" t="s">
        <v>17</v>
      </c>
      <c r="D20" s="76" t="s">
        <v>176</v>
      </c>
      <c r="E20" s="76" t="s">
        <v>204</v>
      </c>
      <c r="F20" s="76" t="s">
        <v>193</v>
      </c>
      <c r="G20" s="89" t="s">
        <v>48</v>
      </c>
      <c r="H20" s="75" t="s">
        <v>93</v>
      </c>
      <c r="I20" s="79">
        <v>0</v>
      </c>
      <c r="J20" s="79">
        <v>0</v>
      </c>
      <c r="K20" s="79">
        <v>400000</v>
      </c>
      <c r="L20" s="79">
        <v>0</v>
      </c>
      <c r="M20" s="107">
        <f t="shared" si="0"/>
        <v>400000</v>
      </c>
      <c r="N20" s="106" t="s">
        <v>57</v>
      </c>
      <c r="O20" s="100" t="s">
        <v>104</v>
      </c>
      <c r="P20" s="81" t="s">
        <v>76</v>
      </c>
      <c r="Q20" s="15"/>
      <c r="R20" s="11"/>
      <c r="S20" s="11"/>
      <c r="T20" s="11"/>
    </row>
    <row r="21" spans="1:20" ht="144">
      <c r="A21" s="46"/>
      <c r="B21" s="132"/>
      <c r="C21" s="74" t="s">
        <v>18</v>
      </c>
      <c r="D21" s="76" t="s">
        <v>205</v>
      </c>
      <c r="E21" s="76" t="s">
        <v>102</v>
      </c>
      <c r="F21" s="76" t="s">
        <v>144</v>
      </c>
      <c r="G21" s="89" t="s">
        <v>48</v>
      </c>
      <c r="H21" s="89" t="s">
        <v>143</v>
      </c>
      <c r="I21" s="79">
        <v>1600000</v>
      </c>
      <c r="J21" s="79">
        <v>800000</v>
      </c>
      <c r="K21" s="79">
        <v>800000</v>
      </c>
      <c r="L21" s="79">
        <v>800000</v>
      </c>
      <c r="M21" s="107">
        <f t="shared" si="0"/>
        <v>4000000</v>
      </c>
      <c r="N21" s="106" t="s">
        <v>57</v>
      </c>
      <c r="O21" s="100" t="s">
        <v>112</v>
      </c>
      <c r="P21" s="81" t="s">
        <v>76</v>
      </c>
      <c r="Q21" s="15"/>
      <c r="R21" s="11"/>
      <c r="S21" s="11"/>
      <c r="T21" s="11"/>
    </row>
    <row r="22" spans="1:20" ht="90">
      <c r="A22" s="46"/>
      <c r="B22" s="132"/>
      <c r="C22" s="74" t="s">
        <v>18</v>
      </c>
      <c r="D22" s="76" t="s">
        <v>174</v>
      </c>
      <c r="E22" s="76" t="s">
        <v>246</v>
      </c>
      <c r="F22" s="76" t="s">
        <v>145</v>
      </c>
      <c r="G22" s="89" t="s">
        <v>48</v>
      </c>
      <c r="H22" s="75" t="s">
        <v>93</v>
      </c>
      <c r="I22" s="79">
        <v>0</v>
      </c>
      <c r="J22" s="79">
        <v>0</v>
      </c>
      <c r="K22" s="79">
        <v>500000</v>
      </c>
      <c r="L22" s="79">
        <v>250000</v>
      </c>
      <c r="M22" s="107">
        <f t="shared" si="0"/>
        <v>750000</v>
      </c>
      <c r="N22" s="106" t="s">
        <v>57</v>
      </c>
      <c r="O22" s="100" t="s">
        <v>111</v>
      </c>
      <c r="P22" s="81" t="s">
        <v>76</v>
      </c>
      <c r="Q22" s="15"/>
      <c r="R22" s="11"/>
      <c r="S22" s="11"/>
      <c r="T22" s="11"/>
    </row>
    <row r="23" spans="1:20" ht="78.75" customHeight="1">
      <c r="A23" s="46"/>
      <c r="B23" s="132"/>
      <c r="C23" s="74" t="s">
        <v>20</v>
      </c>
      <c r="D23" s="76" t="s">
        <v>173</v>
      </c>
      <c r="E23" s="76" t="s">
        <v>251</v>
      </c>
      <c r="F23" s="76" t="s">
        <v>146</v>
      </c>
      <c r="G23" s="89" t="s">
        <v>48</v>
      </c>
      <c r="H23" s="75" t="s">
        <v>93</v>
      </c>
      <c r="I23" s="79">
        <v>0</v>
      </c>
      <c r="J23" s="79">
        <v>0</v>
      </c>
      <c r="K23" s="79">
        <v>400000</v>
      </c>
      <c r="L23" s="79">
        <v>0</v>
      </c>
      <c r="M23" s="107">
        <f t="shared" si="0"/>
        <v>400000</v>
      </c>
      <c r="N23" s="106" t="s">
        <v>57</v>
      </c>
      <c r="O23" s="100" t="s">
        <v>113</v>
      </c>
      <c r="P23" s="81" t="s">
        <v>76</v>
      </c>
      <c r="Q23" s="15"/>
      <c r="R23" s="11"/>
      <c r="S23" s="11"/>
      <c r="T23" s="11"/>
    </row>
    <row r="24" spans="1:20" ht="120">
      <c r="A24" s="46"/>
      <c r="B24" s="133"/>
      <c r="C24" s="74" t="s">
        <v>20</v>
      </c>
      <c r="D24" s="76" t="s">
        <v>175</v>
      </c>
      <c r="E24" s="76" t="s">
        <v>250</v>
      </c>
      <c r="F24" s="76" t="s">
        <v>145</v>
      </c>
      <c r="G24" s="89" t="s">
        <v>49</v>
      </c>
      <c r="H24" s="101" t="s">
        <v>147</v>
      </c>
      <c r="I24" s="79">
        <v>498864.6</v>
      </c>
      <c r="J24" s="79">
        <v>0</v>
      </c>
      <c r="K24" s="79">
        <v>301135.40000000002</v>
      </c>
      <c r="L24" s="79">
        <v>0</v>
      </c>
      <c r="M24" s="107">
        <f t="shared" si="0"/>
        <v>800000</v>
      </c>
      <c r="N24" s="106" t="s">
        <v>57</v>
      </c>
      <c r="O24" s="100" t="s">
        <v>114</v>
      </c>
      <c r="P24" s="81" t="s">
        <v>76</v>
      </c>
      <c r="Q24" s="15"/>
      <c r="R24" s="11"/>
      <c r="S24" s="11"/>
      <c r="T24" s="11"/>
    </row>
    <row r="25" spans="1:20" ht="60">
      <c r="A25" s="46"/>
      <c r="B25" s="127" t="s">
        <v>8</v>
      </c>
      <c r="C25" s="74" t="s">
        <v>21</v>
      </c>
      <c r="D25" s="77" t="s">
        <v>172</v>
      </c>
      <c r="E25" s="77" t="s">
        <v>247</v>
      </c>
      <c r="F25" s="115" t="s">
        <v>145</v>
      </c>
      <c r="G25" s="75" t="s">
        <v>48</v>
      </c>
      <c r="H25" s="75" t="s">
        <v>93</v>
      </c>
      <c r="I25" s="79">
        <v>0</v>
      </c>
      <c r="J25" s="79">
        <v>0</v>
      </c>
      <c r="K25" s="79">
        <v>100000</v>
      </c>
      <c r="L25" s="79">
        <v>100000</v>
      </c>
      <c r="M25" s="107">
        <f t="shared" si="0"/>
        <v>200000</v>
      </c>
      <c r="N25" s="106" t="s">
        <v>92</v>
      </c>
      <c r="O25" s="100" t="s">
        <v>104</v>
      </c>
      <c r="P25" s="81" t="s">
        <v>76</v>
      </c>
      <c r="Q25" s="15"/>
      <c r="R25" s="11"/>
      <c r="S25" s="11"/>
      <c r="T25" s="11"/>
    </row>
    <row r="26" spans="1:20" ht="60">
      <c r="A26" s="5"/>
      <c r="B26" s="127"/>
      <c r="C26" s="74" t="s">
        <v>23</v>
      </c>
      <c r="D26" s="98" t="s">
        <v>171</v>
      </c>
      <c r="E26" s="75" t="s">
        <v>248</v>
      </c>
      <c r="F26" s="105" t="s">
        <v>141</v>
      </c>
      <c r="G26" s="90" t="s">
        <v>48</v>
      </c>
      <c r="H26" s="75" t="s">
        <v>95</v>
      </c>
      <c r="I26" s="79">
        <v>0</v>
      </c>
      <c r="J26" s="79">
        <v>0</v>
      </c>
      <c r="K26" s="79">
        <v>150000</v>
      </c>
      <c r="L26" s="79">
        <v>0</v>
      </c>
      <c r="M26" s="107">
        <f t="shared" si="0"/>
        <v>150000</v>
      </c>
      <c r="N26" s="106" t="s">
        <v>57</v>
      </c>
      <c r="O26" s="100" t="s">
        <v>104</v>
      </c>
      <c r="P26" s="81" t="s">
        <v>76</v>
      </c>
      <c r="Q26" s="15"/>
      <c r="R26" s="11"/>
      <c r="S26" s="11"/>
      <c r="T26" s="11"/>
    </row>
    <row r="27" spans="1:20" ht="144">
      <c r="A27" s="5"/>
      <c r="B27" s="127"/>
      <c r="C27" s="74" t="s">
        <v>25</v>
      </c>
      <c r="D27" s="98" t="s">
        <v>170</v>
      </c>
      <c r="E27" s="75" t="s">
        <v>249</v>
      </c>
      <c r="F27" s="105" t="s">
        <v>148</v>
      </c>
      <c r="G27" s="90" t="s">
        <v>48</v>
      </c>
      <c r="H27" s="99" t="s">
        <v>115</v>
      </c>
      <c r="I27" s="79">
        <v>55000</v>
      </c>
      <c r="J27" s="79">
        <v>55000</v>
      </c>
      <c r="K27" s="79">
        <v>55000</v>
      </c>
      <c r="L27" s="79">
        <v>0</v>
      </c>
      <c r="M27" s="107">
        <f t="shared" si="0"/>
        <v>165000</v>
      </c>
      <c r="N27" s="106" t="s">
        <v>92</v>
      </c>
      <c r="O27" s="100" t="s">
        <v>116</v>
      </c>
      <c r="P27" s="81" t="s">
        <v>76</v>
      </c>
      <c r="Q27" s="15"/>
      <c r="R27" s="11"/>
      <c r="S27" s="11"/>
      <c r="T27" s="11"/>
    </row>
    <row r="28" spans="1:20" ht="105">
      <c r="A28" s="5"/>
      <c r="B28" s="127" t="s">
        <v>9</v>
      </c>
      <c r="C28" s="74" t="s">
        <v>26</v>
      </c>
      <c r="D28" s="98" t="s">
        <v>206</v>
      </c>
      <c r="E28" s="93" t="s">
        <v>208</v>
      </c>
      <c r="F28" s="105" t="s">
        <v>149</v>
      </c>
      <c r="G28" s="75" t="s">
        <v>49</v>
      </c>
      <c r="H28" s="75" t="s">
        <v>93</v>
      </c>
      <c r="I28" s="79">
        <v>0</v>
      </c>
      <c r="J28" s="79">
        <v>0</v>
      </c>
      <c r="K28" s="79">
        <v>1200000</v>
      </c>
      <c r="L28" s="79">
        <v>0</v>
      </c>
      <c r="M28" s="107">
        <f t="shared" si="0"/>
        <v>1200000</v>
      </c>
      <c r="N28" s="106" t="s">
        <v>58</v>
      </c>
      <c r="O28" s="100" t="s">
        <v>104</v>
      </c>
      <c r="P28" s="81" t="s">
        <v>76</v>
      </c>
      <c r="Q28" s="15"/>
      <c r="R28" s="11"/>
      <c r="S28" s="11"/>
      <c r="T28" s="11"/>
    </row>
    <row r="29" spans="1:20" ht="105">
      <c r="A29" s="5"/>
      <c r="B29" s="127"/>
      <c r="C29" s="74" t="s">
        <v>26</v>
      </c>
      <c r="D29" s="76" t="s">
        <v>207</v>
      </c>
      <c r="E29" s="76" t="s">
        <v>208</v>
      </c>
      <c r="F29" s="105" t="s">
        <v>145</v>
      </c>
      <c r="G29" s="75" t="s">
        <v>49</v>
      </c>
      <c r="H29" s="99" t="s">
        <v>118</v>
      </c>
      <c r="I29" s="79">
        <v>223978.3</v>
      </c>
      <c r="J29" s="79">
        <v>0</v>
      </c>
      <c r="K29" s="79">
        <v>0</v>
      </c>
      <c r="L29" s="79">
        <v>976021.7</v>
      </c>
      <c r="M29" s="107">
        <f t="shared" si="0"/>
        <v>1200000</v>
      </c>
      <c r="N29" s="106" t="s">
        <v>57</v>
      </c>
      <c r="O29" s="100" t="s">
        <v>117</v>
      </c>
      <c r="P29" s="81" t="s">
        <v>76</v>
      </c>
      <c r="Q29" s="15"/>
      <c r="R29" s="11"/>
      <c r="S29" s="11"/>
      <c r="T29" s="11"/>
    </row>
    <row r="30" spans="1:20" ht="75">
      <c r="A30" s="5"/>
      <c r="B30" s="127"/>
      <c r="C30" s="74" t="s">
        <v>27</v>
      </c>
      <c r="D30" s="98" t="s">
        <v>169</v>
      </c>
      <c r="E30" s="94" t="s">
        <v>209</v>
      </c>
      <c r="F30" s="105" t="s">
        <v>145</v>
      </c>
      <c r="G30" s="75" t="s">
        <v>49</v>
      </c>
      <c r="H30" s="75" t="s">
        <v>96</v>
      </c>
      <c r="I30" s="79">
        <v>0</v>
      </c>
      <c r="J30" s="79">
        <v>0</v>
      </c>
      <c r="K30" s="79">
        <v>1200000</v>
      </c>
      <c r="L30" s="79">
        <v>800000</v>
      </c>
      <c r="M30" s="107">
        <f t="shared" si="0"/>
        <v>2000000</v>
      </c>
      <c r="N30" s="106" t="s">
        <v>57</v>
      </c>
      <c r="O30" s="100" t="s">
        <v>111</v>
      </c>
      <c r="P30" s="81" t="s">
        <v>76</v>
      </c>
      <c r="Q30" s="15"/>
      <c r="R30" s="11"/>
      <c r="S30" s="11"/>
      <c r="T30" s="11"/>
    </row>
    <row r="31" spans="1:20" ht="90">
      <c r="A31" s="5"/>
      <c r="B31" s="127"/>
      <c r="C31" s="74" t="s">
        <v>28</v>
      </c>
      <c r="D31" s="98" t="s">
        <v>168</v>
      </c>
      <c r="E31" s="95" t="s">
        <v>210</v>
      </c>
      <c r="F31" s="105" t="s">
        <v>140</v>
      </c>
      <c r="G31" s="75" t="s">
        <v>48</v>
      </c>
      <c r="H31" s="99" t="s">
        <v>119</v>
      </c>
      <c r="I31" s="79">
        <v>372160</v>
      </c>
      <c r="J31" s="79">
        <v>0</v>
      </c>
      <c r="K31" s="79">
        <v>600000</v>
      </c>
      <c r="L31" s="79">
        <v>527840</v>
      </c>
      <c r="M31" s="107">
        <f t="shared" si="0"/>
        <v>1500000</v>
      </c>
      <c r="N31" s="106" t="s">
        <v>57</v>
      </c>
      <c r="O31" s="100" t="s">
        <v>120</v>
      </c>
      <c r="P31" s="88" t="s">
        <v>76</v>
      </c>
      <c r="Q31" s="15"/>
      <c r="R31" s="11"/>
      <c r="S31" s="11"/>
      <c r="T31" s="11"/>
    </row>
    <row r="32" spans="1:20" ht="105">
      <c r="A32" s="5"/>
      <c r="B32" s="123" t="s">
        <v>10</v>
      </c>
      <c r="C32" s="82" t="s">
        <v>32</v>
      </c>
      <c r="D32" s="84" t="s">
        <v>167</v>
      </c>
      <c r="E32" s="84" t="s">
        <v>211</v>
      </c>
      <c r="F32" s="84" t="s">
        <v>145</v>
      </c>
      <c r="G32" s="84" t="s">
        <v>48</v>
      </c>
      <c r="H32" s="84" t="s">
        <v>96</v>
      </c>
      <c r="I32" s="109">
        <v>0</v>
      </c>
      <c r="J32" s="85">
        <v>0</v>
      </c>
      <c r="K32" s="109">
        <v>3600000</v>
      </c>
      <c r="L32" s="85">
        <v>3600000</v>
      </c>
      <c r="M32" s="110">
        <f t="shared" si="0"/>
        <v>7200000</v>
      </c>
      <c r="N32" s="111" t="s">
        <v>57</v>
      </c>
      <c r="O32" s="86" t="s">
        <v>111</v>
      </c>
      <c r="P32" s="111" t="s">
        <v>76</v>
      </c>
      <c r="Q32" s="15"/>
      <c r="R32" s="11"/>
      <c r="S32" s="11"/>
      <c r="T32" s="11"/>
    </row>
    <row r="33" spans="1:20" ht="60">
      <c r="A33" s="5"/>
      <c r="B33" s="124"/>
      <c r="C33" s="82" t="s">
        <v>32</v>
      </c>
      <c r="D33" s="84" t="s">
        <v>212</v>
      </c>
      <c r="E33" s="84" t="s">
        <v>253</v>
      </c>
      <c r="F33" s="83" t="s">
        <v>141</v>
      </c>
      <c r="G33" s="84" t="s">
        <v>48</v>
      </c>
      <c r="H33" s="84" t="s">
        <v>121</v>
      </c>
      <c r="I33" s="109">
        <v>500000</v>
      </c>
      <c r="J33" s="85">
        <v>0</v>
      </c>
      <c r="K33" s="109">
        <v>0</v>
      </c>
      <c r="L33" s="85">
        <v>0</v>
      </c>
      <c r="M33" s="110">
        <f t="shared" ref="M33:M35" si="2">SUM(I33:L33)</f>
        <v>500000</v>
      </c>
      <c r="N33" s="111" t="s">
        <v>92</v>
      </c>
      <c r="O33" s="86" t="s">
        <v>110</v>
      </c>
      <c r="P33" s="111" t="s">
        <v>76</v>
      </c>
      <c r="Q33" s="15"/>
      <c r="R33" s="11"/>
      <c r="S33" s="11"/>
      <c r="T33" s="11"/>
    </row>
    <row r="34" spans="1:20" ht="155.25" customHeight="1">
      <c r="A34" s="5"/>
      <c r="B34" s="124"/>
      <c r="C34" s="82" t="s">
        <v>32</v>
      </c>
      <c r="D34" s="112" t="s">
        <v>213</v>
      </c>
      <c r="E34" s="112" t="s">
        <v>252</v>
      </c>
      <c r="F34" s="112" t="s">
        <v>145</v>
      </c>
      <c r="G34" s="112" t="s">
        <v>49</v>
      </c>
      <c r="H34" s="112" t="s">
        <v>93</v>
      </c>
      <c r="I34" s="109">
        <v>0</v>
      </c>
      <c r="J34" s="85">
        <v>0</v>
      </c>
      <c r="K34" s="109">
        <v>600000</v>
      </c>
      <c r="L34" s="85">
        <v>300000</v>
      </c>
      <c r="M34" s="110">
        <f t="shared" si="2"/>
        <v>900000</v>
      </c>
      <c r="N34" s="111" t="s">
        <v>57</v>
      </c>
      <c r="O34" s="84" t="s">
        <v>122</v>
      </c>
      <c r="P34" s="111" t="s">
        <v>76</v>
      </c>
      <c r="Q34" s="15"/>
      <c r="R34" s="11"/>
      <c r="S34" s="11"/>
      <c r="T34" s="11"/>
    </row>
    <row r="35" spans="1:20" ht="90">
      <c r="A35" s="5"/>
      <c r="B35" s="125" t="s">
        <v>11</v>
      </c>
      <c r="C35" s="82" t="s">
        <v>33</v>
      </c>
      <c r="D35" s="112" t="s">
        <v>166</v>
      </c>
      <c r="E35" s="112" t="s">
        <v>214</v>
      </c>
      <c r="F35" s="84" t="s">
        <v>145</v>
      </c>
      <c r="G35" s="84" t="s">
        <v>50</v>
      </c>
      <c r="H35" s="84" t="s">
        <v>93</v>
      </c>
      <c r="I35" s="109">
        <v>0</v>
      </c>
      <c r="J35" s="85">
        <v>0</v>
      </c>
      <c r="K35" s="109">
        <v>500000</v>
      </c>
      <c r="L35" s="85">
        <v>500000</v>
      </c>
      <c r="M35" s="110">
        <f t="shared" si="2"/>
        <v>1000000</v>
      </c>
      <c r="N35" s="111" t="s">
        <v>57</v>
      </c>
      <c r="O35" s="84" t="s">
        <v>123</v>
      </c>
      <c r="P35" s="111" t="s">
        <v>76</v>
      </c>
      <c r="Q35" s="15"/>
      <c r="R35" s="18"/>
      <c r="S35" s="11"/>
      <c r="T35" s="11"/>
    </row>
    <row r="36" spans="1:20" ht="120">
      <c r="A36" s="5"/>
      <c r="B36" s="126"/>
      <c r="C36" s="82" t="s">
        <v>33</v>
      </c>
      <c r="D36" s="112" t="s">
        <v>165</v>
      </c>
      <c r="E36" s="112" t="s">
        <v>215</v>
      </c>
      <c r="F36" s="84" t="s">
        <v>145</v>
      </c>
      <c r="G36" s="84" t="s">
        <v>48</v>
      </c>
      <c r="H36" s="84" t="s">
        <v>96</v>
      </c>
      <c r="I36" s="109">
        <v>0</v>
      </c>
      <c r="J36" s="85">
        <v>0</v>
      </c>
      <c r="K36" s="85">
        <v>2400000</v>
      </c>
      <c r="L36" s="85">
        <v>1200000</v>
      </c>
      <c r="M36" s="110">
        <f>SUM(I36:L36)</f>
        <v>3600000</v>
      </c>
      <c r="N36" s="111" t="s">
        <v>57</v>
      </c>
      <c r="O36" s="84" t="s">
        <v>122</v>
      </c>
      <c r="P36" s="111" t="s">
        <v>76</v>
      </c>
      <c r="Q36" s="15"/>
      <c r="R36" s="11"/>
      <c r="S36" s="11"/>
      <c r="T36" s="11"/>
    </row>
    <row r="37" spans="1:20" ht="120">
      <c r="A37" s="5"/>
      <c r="B37" s="126"/>
      <c r="C37" s="82" t="s">
        <v>33</v>
      </c>
      <c r="D37" s="84" t="s">
        <v>179</v>
      </c>
      <c r="E37" s="84" t="s">
        <v>216</v>
      </c>
      <c r="F37" s="84" t="s">
        <v>141</v>
      </c>
      <c r="G37" s="84" t="s">
        <v>48</v>
      </c>
      <c r="H37" s="84" t="s">
        <v>96</v>
      </c>
      <c r="I37" s="109">
        <v>0</v>
      </c>
      <c r="J37" s="85">
        <v>0</v>
      </c>
      <c r="K37" s="85">
        <v>1000000</v>
      </c>
      <c r="L37" s="85">
        <v>0</v>
      </c>
      <c r="M37" s="110">
        <f>SUM(I37:L37)</f>
        <v>1000000</v>
      </c>
      <c r="N37" s="111" t="s">
        <v>57</v>
      </c>
      <c r="O37" s="84" t="s">
        <v>122</v>
      </c>
      <c r="P37" s="111" t="s">
        <v>76</v>
      </c>
      <c r="Q37" s="15"/>
      <c r="R37" s="11"/>
      <c r="S37" s="11"/>
      <c r="T37" s="11"/>
    </row>
    <row r="38" spans="1:20" ht="135">
      <c r="A38" s="5"/>
      <c r="B38" s="126"/>
      <c r="C38" s="82" t="s">
        <v>35</v>
      </c>
      <c r="D38" s="84" t="s">
        <v>178</v>
      </c>
      <c r="E38" s="84" t="s">
        <v>217</v>
      </c>
      <c r="F38" s="84" t="s">
        <v>145</v>
      </c>
      <c r="G38" s="84" t="s">
        <v>48</v>
      </c>
      <c r="H38" s="84" t="s">
        <v>96</v>
      </c>
      <c r="I38" s="109">
        <v>0</v>
      </c>
      <c r="J38" s="85">
        <v>0</v>
      </c>
      <c r="K38" s="85">
        <v>300000</v>
      </c>
      <c r="L38" s="85">
        <v>300000</v>
      </c>
      <c r="M38" s="110">
        <f t="shared" ref="M38:M43" si="3">SUM(I38:L38)</f>
        <v>600000</v>
      </c>
      <c r="N38" s="111" t="s">
        <v>57</v>
      </c>
      <c r="O38" s="84" t="s">
        <v>122</v>
      </c>
      <c r="P38" s="111" t="s">
        <v>76</v>
      </c>
      <c r="Q38" s="15"/>
      <c r="R38" s="11"/>
      <c r="S38" s="11"/>
      <c r="T38" s="11"/>
    </row>
    <row r="39" spans="1:20" ht="210">
      <c r="A39" s="5"/>
      <c r="B39" s="125" t="s">
        <v>101</v>
      </c>
      <c r="C39" s="82" t="s">
        <v>39</v>
      </c>
      <c r="D39" s="84" t="s">
        <v>218</v>
      </c>
      <c r="E39" s="84" t="s">
        <v>254</v>
      </c>
      <c r="F39" s="83" t="s">
        <v>141</v>
      </c>
      <c r="G39" s="113" t="s">
        <v>48</v>
      </c>
      <c r="H39" s="113" t="s">
        <v>96</v>
      </c>
      <c r="I39" s="85">
        <v>0</v>
      </c>
      <c r="J39" s="85">
        <v>0</v>
      </c>
      <c r="K39" s="85">
        <v>1000000</v>
      </c>
      <c r="L39" s="85">
        <v>0</v>
      </c>
      <c r="M39" s="110">
        <f t="shared" si="3"/>
        <v>1000000</v>
      </c>
      <c r="N39" s="111" t="s">
        <v>57</v>
      </c>
      <c r="O39" s="86" t="s">
        <v>122</v>
      </c>
      <c r="P39" s="111" t="s">
        <v>76</v>
      </c>
      <c r="Q39" s="15"/>
      <c r="R39" s="11"/>
      <c r="S39" s="11"/>
      <c r="T39" s="11"/>
    </row>
    <row r="40" spans="1:20" ht="90">
      <c r="A40" s="5"/>
      <c r="B40" s="125"/>
      <c r="C40" s="120">
        <v>7.2</v>
      </c>
      <c r="D40" s="84" t="s">
        <v>237</v>
      </c>
      <c r="E40" s="84" t="s">
        <v>220</v>
      </c>
      <c r="F40" s="83" t="s">
        <v>145</v>
      </c>
      <c r="G40" s="113" t="s">
        <v>48</v>
      </c>
      <c r="H40" s="113" t="s">
        <v>97</v>
      </c>
      <c r="I40" s="85">
        <v>0</v>
      </c>
      <c r="J40" s="85">
        <v>0</v>
      </c>
      <c r="K40" s="85">
        <v>400000</v>
      </c>
      <c r="L40" s="85">
        <v>400000</v>
      </c>
      <c r="M40" s="110">
        <f t="shared" ref="M40" si="4">SUM(I40:L40)</f>
        <v>800000</v>
      </c>
      <c r="N40" s="111" t="s">
        <v>92</v>
      </c>
      <c r="O40" s="86" t="s">
        <v>125</v>
      </c>
      <c r="P40" s="111" t="s">
        <v>76</v>
      </c>
      <c r="Q40" s="15"/>
      <c r="R40" s="11"/>
      <c r="S40" s="11"/>
      <c r="T40" s="11"/>
    </row>
    <row r="41" spans="1:20" ht="165">
      <c r="A41" s="5"/>
      <c r="B41" s="125"/>
      <c r="C41" s="82" t="s">
        <v>40</v>
      </c>
      <c r="D41" s="84" t="s">
        <v>238</v>
      </c>
      <c r="E41" s="84" t="s">
        <v>219</v>
      </c>
      <c r="F41" s="84" t="s">
        <v>151</v>
      </c>
      <c r="G41" s="113" t="s">
        <v>48</v>
      </c>
      <c r="H41" s="113" t="s">
        <v>150</v>
      </c>
      <c r="I41" s="85">
        <v>4939874.16</v>
      </c>
      <c r="J41" s="85">
        <v>5644933.9400000004</v>
      </c>
      <c r="K41" s="85">
        <v>4200000</v>
      </c>
      <c r="L41" s="85">
        <v>4255070</v>
      </c>
      <c r="M41" s="110">
        <f>SUM(I41:L41)</f>
        <v>19039878.100000001</v>
      </c>
      <c r="N41" s="111" t="s">
        <v>57</v>
      </c>
      <c r="O41" s="86" t="s">
        <v>152</v>
      </c>
      <c r="P41" s="111" t="s">
        <v>76</v>
      </c>
      <c r="Q41" s="15"/>
      <c r="R41" s="11"/>
      <c r="S41" s="11"/>
      <c r="T41" s="11"/>
    </row>
    <row r="42" spans="1:20" ht="150">
      <c r="A42" s="5"/>
      <c r="B42" s="125"/>
      <c r="C42" s="114" t="s">
        <v>40</v>
      </c>
      <c r="D42" s="84" t="s">
        <v>239</v>
      </c>
      <c r="E42" s="84" t="s">
        <v>255</v>
      </c>
      <c r="F42" s="84" t="s">
        <v>145</v>
      </c>
      <c r="G42" s="113" t="s">
        <v>48</v>
      </c>
      <c r="H42" s="113" t="s">
        <v>97</v>
      </c>
      <c r="I42" s="85">
        <v>0</v>
      </c>
      <c r="J42" s="85">
        <v>0</v>
      </c>
      <c r="K42" s="85">
        <v>450000</v>
      </c>
      <c r="L42" s="85">
        <v>450000</v>
      </c>
      <c r="M42" s="110">
        <f t="shared" si="3"/>
        <v>900000</v>
      </c>
      <c r="N42" s="111" t="s">
        <v>57</v>
      </c>
      <c r="O42" s="86" t="s">
        <v>153</v>
      </c>
      <c r="P42" s="111" t="s">
        <v>76</v>
      </c>
      <c r="Q42" s="15"/>
      <c r="R42" s="11"/>
      <c r="S42" s="11"/>
      <c r="T42" s="11"/>
    </row>
    <row r="43" spans="1:20" ht="150">
      <c r="A43" s="5"/>
      <c r="B43" s="125"/>
      <c r="C43" s="114" t="s">
        <v>40</v>
      </c>
      <c r="D43" s="84" t="s">
        <v>221</v>
      </c>
      <c r="E43" s="84" t="s">
        <v>222</v>
      </c>
      <c r="F43" s="83" t="s">
        <v>145</v>
      </c>
      <c r="G43" s="113" t="s">
        <v>48</v>
      </c>
      <c r="H43" s="113" t="s">
        <v>126</v>
      </c>
      <c r="I43" s="85">
        <v>1200000</v>
      </c>
      <c r="J43" s="85">
        <v>2000000</v>
      </c>
      <c r="K43" s="85">
        <v>0</v>
      </c>
      <c r="L43" s="85">
        <v>0</v>
      </c>
      <c r="M43" s="110">
        <f t="shared" si="3"/>
        <v>3200000</v>
      </c>
      <c r="N43" s="111" t="s">
        <v>92</v>
      </c>
      <c r="O43" s="86" t="s">
        <v>127</v>
      </c>
      <c r="P43" s="111" t="s">
        <v>76</v>
      </c>
      <c r="Q43" s="15"/>
      <c r="R43" s="11"/>
      <c r="S43" s="11"/>
      <c r="T43" s="11"/>
    </row>
    <row r="44" spans="1:20" ht="75">
      <c r="A44" s="5"/>
      <c r="B44" s="127" t="s">
        <v>14</v>
      </c>
      <c r="C44" s="78" t="s">
        <v>42</v>
      </c>
      <c r="D44" s="76" t="s">
        <v>223</v>
      </c>
      <c r="E44" s="76" t="s">
        <v>224</v>
      </c>
      <c r="F44" s="76" t="s">
        <v>145</v>
      </c>
      <c r="G44" s="76" t="s">
        <v>50</v>
      </c>
      <c r="H44" s="87" t="s">
        <v>93</v>
      </c>
      <c r="I44" s="79">
        <v>0</v>
      </c>
      <c r="J44" s="79">
        <v>0</v>
      </c>
      <c r="K44" s="79">
        <v>190000</v>
      </c>
      <c r="L44" s="79">
        <v>95000</v>
      </c>
      <c r="M44" s="80">
        <f>SUM(I44:L44)</f>
        <v>285000</v>
      </c>
      <c r="N44" s="106" t="s">
        <v>57</v>
      </c>
      <c r="O44" s="102" t="s">
        <v>111</v>
      </c>
      <c r="P44" s="88" t="s">
        <v>76</v>
      </c>
      <c r="Q44" s="15"/>
      <c r="R44" s="11"/>
      <c r="S44" s="11"/>
      <c r="T44" s="11"/>
    </row>
    <row r="45" spans="1:20" ht="150">
      <c r="A45" s="5"/>
      <c r="B45" s="127"/>
      <c r="C45" s="78" t="s">
        <v>42</v>
      </c>
      <c r="D45" s="76" t="s">
        <v>225</v>
      </c>
      <c r="E45" s="76" t="s">
        <v>226</v>
      </c>
      <c r="F45" s="76" t="s">
        <v>160</v>
      </c>
      <c r="G45" s="76" t="s">
        <v>48</v>
      </c>
      <c r="H45" s="101" t="s">
        <v>159</v>
      </c>
      <c r="I45" s="79">
        <v>0</v>
      </c>
      <c r="J45" s="79">
        <v>0</v>
      </c>
      <c r="K45" s="79">
        <v>80000</v>
      </c>
      <c r="L45" s="79">
        <v>0</v>
      </c>
      <c r="M45" s="80">
        <f t="shared" ref="M45:M51" si="5">SUM(I45:L45)</f>
        <v>80000</v>
      </c>
      <c r="N45" s="106" t="s">
        <v>57</v>
      </c>
      <c r="O45" s="100" t="s">
        <v>106</v>
      </c>
      <c r="P45" s="88" t="s">
        <v>76</v>
      </c>
      <c r="Q45" s="15"/>
      <c r="R45" s="11"/>
      <c r="S45" s="11"/>
      <c r="T45" s="11"/>
    </row>
    <row r="46" spans="1:20" ht="105">
      <c r="A46" s="5"/>
      <c r="B46" s="127"/>
      <c r="C46" s="78" t="s">
        <v>42</v>
      </c>
      <c r="D46" s="76" t="s">
        <v>227</v>
      </c>
      <c r="E46" s="76" t="s">
        <v>98</v>
      </c>
      <c r="F46" s="76" t="s">
        <v>161</v>
      </c>
      <c r="G46" s="76" t="s">
        <v>49</v>
      </c>
      <c r="H46" s="101" t="s">
        <v>162</v>
      </c>
      <c r="I46" s="79">
        <v>0</v>
      </c>
      <c r="J46" s="79">
        <v>0</v>
      </c>
      <c r="K46" s="79">
        <v>80000</v>
      </c>
      <c r="L46" s="79">
        <v>0</v>
      </c>
      <c r="M46" s="80">
        <f t="shared" si="5"/>
        <v>80000</v>
      </c>
      <c r="N46" s="106" t="s">
        <v>57</v>
      </c>
      <c r="O46" s="100" t="s">
        <v>104</v>
      </c>
      <c r="P46" s="88" t="s">
        <v>76</v>
      </c>
      <c r="Q46" s="15"/>
      <c r="R46" s="11"/>
      <c r="S46" s="11"/>
      <c r="T46" s="11"/>
    </row>
    <row r="47" spans="1:20" ht="150">
      <c r="A47" s="5"/>
      <c r="B47" s="127"/>
      <c r="C47" s="78" t="s">
        <v>42</v>
      </c>
      <c r="D47" s="76" t="s">
        <v>228</v>
      </c>
      <c r="E47" s="76" t="s">
        <v>229</v>
      </c>
      <c r="F47" s="76" t="s">
        <v>154</v>
      </c>
      <c r="G47" s="76" t="s">
        <v>49</v>
      </c>
      <c r="H47" s="99" t="s">
        <v>128</v>
      </c>
      <c r="I47" s="79">
        <v>610480.68999999994</v>
      </c>
      <c r="J47" s="79">
        <v>397091.59</v>
      </c>
      <c r="K47" s="79">
        <v>400000</v>
      </c>
      <c r="L47" s="79">
        <v>0</v>
      </c>
      <c r="M47" s="80">
        <f t="shared" si="5"/>
        <v>1407572.28</v>
      </c>
      <c r="N47" s="106" t="s">
        <v>57</v>
      </c>
      <c r="O47" s="100" t="s">
        <v>129</v>
      </c>
      <c r="P47" s="88" t="s">
        <v>76</v>
      </c>
      <c r="Q47" s="15"/>
      <c r="R47" s="11"/>
      <c r="S47" s="11"/>
      <c r="T47" s="11"/>
    </row>
    <row r="48" spans="1:20" ht="75">
      <c r="A48" s="5"/>
      <c r="B48" s="127"/>
      <c r="C48" s="78" t="s">
        <v>43</v>
      </c>
      <c r="D48" s="76" t="s">
        <v>231</v>
      </c>
      <c r="E48" s="76" t="s">
        <v>230</v>
      </c>
      <c r="F48" s="76" t="s">
        <v>145</v>
      </c>
      <c r="G48" s="76" t="s">
        <v>48</v>
      </c>
      <c r="H48" s="99" t="s">
        <v>131</v>
      </c>
      <c r="I48" s="79">
        <v>0</v>
      </c>
      <c r="J48" s="79">
        <v>153971.72</v>
      </c>
      <c r="K48" s="79">
        <v>346028.28</v>
      </c>
      <c r="L48" s="79">
        <v>0</v>
      </c>
      <c r="M48" s="80">
        <f t="shared" si="5"/>
        <v>500000</v>
      </c>
      <c r="N48" s="106" t="s">
        <v>57</v>
      </c>
      <c r="O48" s="100" t="s">
        <v>130</v>
      </c>
      <c r="P48" s="88" t="s">
        <v>99</v>
      </c>
      <c r="Q48" s="15"/>
      <c r="R48" s="11"/>
      <c r="S48" s="11"/>
      <c r="T48" s="11"/>
    </row>
    <row r="49" spans="1:20" ht="90">
      <c r="A49" s="5"/>
      <c r="B49" s="127"/>
      <c r="C49" s="78" t="s">
        <v>43</v>
      </c>
      <c r="D49" s="76" t="s">
        <v>232</v>
      </c>
      <c r="E49" s="76" t="s">
        <v>233</v>
      </c>
      <c r="F49" s="76" t="s">
        <v>145</v>
      </c>
      <c r="G49" s="76" t="s">
        <v>48</v>
      </c>
      <c r="H49" s="101" t="s">
        <v>156</v>
      </c>
      <c r="I49" s="79">
        <v>476783.75</v>
      </c>
      <c r="J49" s="79">
        <v>0</v>
      </c>
      <c r="K49" s="79">
        <v>0</v>
      </c>
      <c r="L49" s="79">
        <v>123216.25</v>
      </c>
      <c r="M49" s="80">
        <f t="shared" si="5"/>
        <v>600000</v>
      </c>
      <c r="N49" s="106" t="s">
        <v>57</v>
      </c>
      <c r="O49" s="102" t="s">
        <v>155</v>
      </c>
      <c r="P49" s="88" t="s">
        <v>76</v>
      </c>
      <c r="Q49" s="15"/>
      <c r="R49" s="11"/>
      <c r="S49" s="11"/>
      <c r="T49" s="11"/>
    </row>
    <row r="50" spans="1:20" ht="90">
      <c r="A50" s="5"/>
      <c r="B50" s="127"/>
      <c r="C50" s="78" t="s">
        <v>44</v>
      </c>
      <c r="D50" s="76" t="s">
        <v>100</v>
      </c>
      <c r="E50" s="76" t="s">
        <v>234</v>
      </c>
      <c r="F50" s="76" t="s">
        <v>145</v>
      </c>
      <c r="G50" s="76" t="s">
        <v>48</v>
      </c>
      <c r="H50" s="87" t="s">
        <v>93</v>
      </c>
      <c r="I50" s="79">
        <v>0</v>
      </c>
      <c r="J50" s="79">
        <v>0</v>
      </c>
      <c r="K50" s="79">
        <v>150000</v>
      </c>
      <c r="L50" s="79">
        <v>150000</v>
      </c>
      <c r="M50" s="80">
        <f t="shared" si="5"/>
        <v>300000</v>
      </c>
      <c r="N50" s="106" t="s">
        <v>57</v>
      </c>
      <c r="O50" s="102" t="s">
        <v>157</v>
      </c>
      <c r="P50" s="88" t="s">
        <v>76</v>
      </c>
      <c r="Q50" s="15"/>
      <c r="R50" s="11"/>
      <c r="S50" s="11"/>
      <c r="T50" s="11"/>
    </row>
    <row r="51" spans="1:20" s="11" customFormat="1" ht="180">
      <c r="A51" s="108"/>
      <c r="B51" s="127"/>
      <c r="C51" s="104" t="s">
        <v>44</v>
      </c>
      <c r="D51" s="76" t="s">
        <v>235</v>
      </c>
      <c r="E51" s="76" t="s">
        <v>236</v>
      </c>
      <c r="F51" s="76" t="s">
        <v>163</v>
      </c>
      <c r="G51" s="76" t="s">
        <v>48</v>
      </c>
      <c r="H51" s="105" t="s">
        <v>164</v>
      </c>
      <c r="I51" s="79">
        <v>0</v>
      </c>
      <c r="J51" s="79">
        <v>80000</v>
      </c>
      <c r="K51" s="79">
        <v>0</v>
      </c>
      <c r="L51" s="79">
        <v>0</v>
      </c>
      <c r="M51" s="80">
        <f t="shared" si="5"/>
        <v>80000</v>
      </c>
      <c r="N51" s="106" t="s">
        <v>92</v>
      </c>
      <c r="O51" s="102" t="s">
        <v>158</v>
      </c>
      <c r="P51" s="106" t="s">
        <v>76</v>
      </c>
      <c r="Q51" s="15"/>
    </row>
    <row r="52" spans="1:20" ht="37.5" customHeight="1" thickBot="1">
      <c r="B52" s="91"/>
      <c r="C52" s="49"/>
      <c r="D52" s="42"/>
      <c r="E52" s="42"/>
      <c r="F52" s="42"/>
      <c r="G52" s="139" t="s">
        <v>79</v>
      </c>
      <c r="H52" s="140"/>
      <c r="I52" s="92">
        <f>SUM(I6:I51)</f>
        <v>11497141.5</v>
      </c>
      <c r="J52" s="92">
        <f>SUM(J6:J51)</f>
        <v>9380997.2500000019</v>
      </c>
      <c r="K52" s="92">
        <f>SUM(K6:K51)</f>
        <v>25552163.68</v>
      </c>
      <c r="L52" s="92">
        <f>SUM(L6:L51)</f>
        <v>15457147.949999999</v>
      </c>
      <c r="M52" s="80">
        <f>SUM(M6:M51)</f>
        <v>61887450.380000003</v>
      </c>
      <c r="N52" s="13"/>
      <c r="O52" s="13"/>
      <c r="P52" s="16"/>
      <c r="Q52" s="11"/>
      <c r="R52" s="11"/>
      <c r="S52" s="11"/>
      <c r="T52" s="11"/>
    </row>
    <row r="53" spans="1:20" ht="37.5" customHeight="1" thickBot="1">
      <c r="G53" s="134" t="s">
        <v>80</v>
      </c>
      <c r="H53" s="135"/>
      <c r="I53" s="136">
        <f>SUM(I52:L52)</f>
        <v>61887450.379999995</v>
      </c>
      <c r="J53" s="137"/>
      <c r="K53" s="137"/>
      <c r="L53" s="138"/>
      <c r="M53" s="12"/>
      <c r="N53" s="12"/>
      <c r="O53" s="12"/>
      <c r="P53" s="17"/>
      <c r="Q53" s="11"/>
      <c r="R53" s="11"/>
      <c r="S53" s="11"/>
      <c r="T53" s="11"/>
    </row>
    <row r="54" spans="1:20" ht="25.15" customHeight="1">
      <c r="B54" s="28" t="s">
        <v>4</v>
      </c>
      <c r="C54" s="28"/>
      <c r="D54" s="40"/>
      <c r="E54" s="43"/>
      <c r="F54" s="43"/>
      <c r="G54" s="45"/>
      <c r="H54" s="37"/>
      <c r="I54" s="18"/>
      <c r="J54" s="18"/>
      <c r="K54" s="18"/>
      <c r="L54" s="18"/>
      <c r="M54" s="59"/>
      <c r="N54" s="12"/>
      <c r="O54" s="12"/>
      <c r="P54" s="17"/>
      <c r="Q54" s="11"/>
      <c r="R54" s="11"/>
      <c r="S54" s="11"/>
      <c r="T54" s="11"/>
    </row>
    <row r="55" spans="1:20" ht="25.15" customHeight="1">
      <c r="B55" s="14" t="s">
        <v>60</v>
      </c>
      <c r="C55" s="14"/>
      <c r="D55" s="14" t="s">
        <v>59</v>
      </c>
      <c r="G55" s="45"/>
      <c r="H55" s="37"/>
      <c r="I55" s="18"/>
      <c r="J55" s="18"/>
      <c r="K55" s="18"/>
      <c r="L55" s="18"/>
      <c r="M55" s="59"/>
      <c r="N55" s="12"/>
      <c r="O55" s="12"/>
      <c r="P55" s="17"/>
      <c r="Q55" s="11"/>
      <c r="R55" s="11"/>
      <c r="S55" s="11"/>
      <c r="T55" s="11"/>
    </row>
    <row r="56" spans="1:20" ht="25.15" customHeight="1">
      <c r="B56" s="14" t="s">
        <v>61</v>
      </c>
      <c r="C56" s="14"/>
      <c r="D56" s="14" t="s">
        <v>62</v>
      </c>
      <c r="G56" s="45"/>
      <c r="H56" s="37"/>
      <c r="I56" s="18"/>
      <c r="J56" s="18"/>
      <c r="K56" s="18"/>
      <c r="L56" s="18"/>
      <c r="M56" s="59"/>
      <c r="N56" s="12"/>
      <c r="O56" s="12"/>
      <c r="P56" s="17"/>
      <c r="Q56" s="11"/>
      <c r="R56" s="11"/>
      <c r="S56" s="11"/>
      <c r="T56" s="11"/>
    </row>
    <row r="57" spans="1:20" ht="25.15" customHeight="1">
      <c r="B57" s="48" t="s">
        <v>55</v>
      </c>
      <c r="C57" s="48"/>
      <c r="D57" s="26" t="s">
        <v>56</v>
      </c>
      <c r="G57" s="45"/>
      <c r="H57" s="37"/>
      <c r="I57" s="18"/>
      <c r="J57" s="18"/>
      <c r="K57" s="18"/>
      <c r="L57" s="18"/>
      <c r="M57" s="59"/>
      <c r="N57" s="12"/>
      <c r="O57" s="12"/>
      <c r="P57" s="17"/>
      <c r="Q57" s="11"/>
      <c r="R57" s="11"/>
      <c r="S57" s="11"/>
      <c r="T57" s="11"/>
    </row>
    <row r="58" spans="1:20" ht="25.15" customHeight="1">
      <c r="B58" s="17"/>
      <c r="C58" s="17"/>
      <c r="D58" s="40"/>
      <c r="E58" s="43"/>
      <c r="F58" s="43"/>
      <c r="G58" s="45"/>
      <c r="H58" s="37"/>
      <c r="I58" s="18"/>
      <c r="J58" s="18"/>
      <c r="K58" s="18"/>
      <c r="L58" s="18"/>
      <c r="M58" s="59"/>
      <c r="N58" s="12"/>
      <c r="O58" s="12"/>
      <c r="P58" s="17"/>
      <c r="Q58" s="11"/>
      <c r="R58" s="11"/>
      <c r="S58" s="11"/>
      <c r="T58" s="11"/>
    </row>
    <row r="59" spans="1:20" ht="25.15" customHeight="1">
      <c r="B59" s="28" t="s">
        <v>77</v>
      </c>
      <c r="C59" s="28"/>
      <c r="D59" s="40"/>
      <c r="E59" s="43"/>
      <c r="F59" s="43"/>
      <c r="G59" s="45"/>
      <c r="H59" s="38"/>
      <c r="I59" s="18"/>
      <c r="J59" s="18"/>
      <c r="K59" s="18"/>
      <c r="L59" s="18"/>
      <c r="M59" s="59"/>
      <c r="N59" s="12"/>
      <c r="O59" s="12"/>
      <c r="P59" s="17"/>
      <c r="Q59" s="11"/>
      <c r="R59" s="11"/>
      <c r="S59" s="11"/>
      <c r="T59" s="11"/>
    </row>
    <row r="60" spans="1:20" ht="25.15" customHeight="1">
      <c r="B60" s="51"/>
      <c r="C60" s="52"/>
      <c r="D60" s="12"/>
      <c r="E60" s="44"/>
      <c r="F60" s="44"/>
      <c r="G60" s="44"/>
    </row>
    <row r="61" spans="1:20" ht="25.15" customHeight="1">
      <c r="B61" s="53"/>
      <c r="C61" s="2"/>
      <c r="D61" s="7"/>
      <c r="G61" s="10"/>
    </row>
    <row r="62" spans="1:20" ht="25.15" customHeight="1">
      <c r="A62" s="29"/>
      <c r="B62" s="53"/>
      <c r="C62" s="2"/>
      <c r="D62" s="7"/>
      <c r="G62" s="10"/>
    </row>
  </sheetData>
  <autoFilter ref="A5:T57"/>
  <sortState ref="A54:H56">
    <sortCondition ref="A54:A56"/>
  </sortState>
  <mergeCells count="24">
    <mergeCell ref="G53:H53"/>
    <mergeCell ref="I53:L53"/>
    <mergeCell ref="G52:H52"/>
    <mergeCell ref="B44:B51"/>
    <mergeCell ref="B2:P2"/>
    <mergeCell ref="P3:P5"/>
    <mergeCell ref="O3:O5"/>
    <mergeCell ref="H3:H5"/>
    <mergeCell ref="C3:C5"/>
    <mergeCell ref="B3:B5"/>
    <mergeCell ref="D3:D5"/>
    <mergeCell ref="F3:F5"/>
    <mergeCell ref="I3:N3"/>
    <mergeCell ref="G3:G5"/>
    <mergeCell ref="E3:E5"/>
    <mergeCell ref="B39:B43"/>
    <mergeCell ref="N4:N5"/>
    <mergeCell ref="B32:B34"/>
    <mergeCell ref="B35:B38"/>
    <mergeCell ref="M4:M5"/>
    <mergeCell ref="B25:B27"/>
    <mergeCell ref="B28:B31"/>
    <mergeCell ref="I4:L4"/>
    <mergeCell ref="B6:B24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7"/>
  <sheetViews>
    <sheetView zoomScale="80" zoomScaleNormal="80" workbookViewId="0">
      <pane ySplit="9" topLeftCell="A10" activePane="bottomLeft" state="frozen"/>
      <selection pane="bottomLeft" activeCell="E10" sqref="E10"/>
    </sheetView>
  </sheetViews>
  <sheetFormatPr defaultColWidth="8.85546875" defaultRowHeight="25.15" customHeight="1"/>
  <cols>
    <col min="1" max="1" width="3.28515625" style="1" customWidth="1"/>
    <col min="2" max="2" width="10.7109375" style="1" customWidth="1"/>
    <col min="3" max="3" width="10.7109375" style="7" customWidth="1"/>
    <col min="4" max="15" width="15.7109375" style="1" customWidth="1"/>
    <col min="16" max="16" width="15.7109375" style="2" customWidth="1"/>
    <col min="17" max="17" width="15.7109375" style="23" customWidth="1"/>
    <col min="18" max="16384" width="8.85546875" style="1"/>
  </cols>
  <sheetData>
    <row r="1" spans="1:18" ht="13.15" customHeight="1" thickBot="1">
      <c r="B1" s="19"/>
      <c r="C1" s="3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8" ht="25.15" customHeight="1" thickBot="1">
      <c r="B2" s="19"/>
      <c r="C2" s="145" t="s">
        <v>78</v>
      </c>
      <c r="D2" s="146"/>
      <c r="E2" s="146"/>
      <c r="F2" s="147"/>
      <c r="G2" s="65">
        <f>Q10+Q17</f>
        <v>0.19643223887900901</v>
      </c>
      <c r="H2" s="19"/>
      <c r="I2" s="19"/>
      <c r="J2" s="46"/>
    </row>
    <row r="3" spans="1:18" ht="25.15" customHeight="1" thickBot="1">
      <c r="B3" s="19"/>
      <c r="C3" s="145" t="s">
        <v>72</v>
      </c>
      <c r="D3" s="146"/>
      <c r="E3" s="146"/>
      <c r="F3" s="147"/>
      <c r="G3" s="65">
        <f>P28+P29+P31+P35+P36</f>
        <v>0.65133701865339144</v>
      </c>
      <c r="H3" s="19"/>
      <c r="I3" s="19"/>
      <c r="J3" s="46"/>
    </row>
    <row r="4" spans="1:18" ht="25.15" customHeight="1" thickBot="1">
      <c r="B4" s="19"/>
      <c r="C4" s="145" t="s">
        <v>73</v>
      </c>
      <c r="D4" s="146"/>
      <c r="E4" s="146"/>
      <c r="F4" s="147"/>
      <c r="G4" s="66">
        <f>100%-G3-G2</f>
        <v>0.15223074246759954</v>
      </c>
      <c r="H4" s="119"/>
      <c r="I4" s="19"/>
      <c r="J4" s="46"/>
    </row>
    <row r="5" spans="1:18" ht="18" customHeight="1" thickBot="1">
      <c r="A5" s="2"/>
      <c r="B5" s="3"/>
      <c r="C5" s="4"/>
      <c r="D5" s="3"/>
      <c r="E5" s="3"/>
      <c r="F5" s="3"/>
      <c r="G5" s="19"/>
      <c r="H5" s="19"/>
      <c r="I5" s="19"/>
      <c r="J5" s="19"/>
      <c r="K5" s="35"/>
      <c r="L5" s="35"/>
      <c r="M5" s="35"/>
      <c r="N5" s="35"/>
      <c r="O5" s="35"/>
      <c r="P5" s="35"/>
      <c r="Q5" s="20"/>
    </row>
    <row r="6" spans="1:18" ht="25.15" customHeight="1" thickBot="1">
      <c r="A6" s="5"/>
      <c r="B6" s="155" t="s">
        <v>181</v>
      </c>
      <c r="C6" s="156"/>
      <c r="D6" s="156"/>
      <c r="E6" s="156"/>
      <c r="F6" s="156"/>
      <c r="G6" s="156"/>
      <c r="H6" s="157"/>
      <c r="I6" s="157"/>
      <c r="J6" s="157"/>
      <c r="K6" s="157"/>
      <c r="L6" s="157"/>
      <c r="M6" s="156"/>
      <c r="N6" s="156"/>
      <c r="O6" s="156"/>
      <c r="P6" s="156"/>
      <c r="Q6" s="158"/>
      <c r="R6" s="6"/>
    </row>
    <row r="7" spans="1:18" ht="25.15" customHeight="1" thickBot="1">
      <c r="A7" s="21"/>
      <c r="B7" s="159" t="s">
        <v>45</v>
      </c>
      <c r="C7" s="159" t="s">
        <v>46</v>
      </c>
      <c r="D7" s="164" t="s">
        <v>63</v>
      </c>
      <c r="E7" s="164"/>
      <c r="F7" s="164"/>
      <c r="G7" s="165"/>
      <c r="H7" s="164" t="s">
        <v>64</v>
      </c>
      <c r="I7" s="164"/>
      <c r="J7" s="164"/>
      <c r="K7" s="165"/>
      <c r="L7" s="169" t="s">
        <v>65</v>
      </c>
      <c r="M7" s="169" t="s">
        <v>66</v>
      </c>
      <c r="N7" s="152" t="s">
        <v>84</v>
      </c>
      <c r="O7" s="152" t="s">
        <v>85</v>
      </c>
      <c r="P7" s="159" t="s">
        <v>86</v>
      </c>
      <c r="Q7" s="159" t="s">
        <v>87</v>
      </c>
    </row>
    <row r="8" spans="1:18" ht="25.15" customHeight="1" thickBot="1">
      <c r="A8" s="21"/>
      <c r="B8" s="160"/>
      <c r="C8" s="160"/>
      <c r="D8" s="166">
        <v>2016</v>
      </c>
      <c r="E8" s="166"/>
      <c r="F8" s="166">
        <v>2017</v>
      </c>
      <c r="G8" s="166"/>
      <c r="H8" s="162">
        <v>2018</v>
      </c>
      <c r="I8" s="163"/>
      <c r="J8" s="162">
        <v>2019</v>
      </c>
      <c r="K8" s="163"/>
      <c r="L8" s="170"/>
      <c r="M8" s="170"/>
      <c r="N8" s="153"/>
      <c r="O8" s="153"/>
      <c r="P8" s="160"/>
      <c r="Q8" s="160"/>
    </row>
    <row r="9" spans="1:18" ht="31.15" customHeight="1" thickBot="1">
      <c r="A9" s="21"/>
      <c r="B9" s="161"/>
      <c r="C9" s="161"/>
      <c r="D9" s="25" t="s">
        <v>58</v>
      </c>
      <c r="E9" s="25" t="s">
        <v>57</v>
      </c>
      <c r="F9" s="25" t="s">
        <v>58</v>
      </c>
      <c r="G9" s="25" t="s">
        <v>57</v>
      </c>
      <c r="H9" s="25" t="s">
        <v>58</v>
      </c>
      <c r="I9" s="25" t="s">
        <v>57</v>
      </c>
      <c r="J9" s="25" t="s">
        <v>58</v>
      </c>
      <c r="K9" s="25" t="s">
        <v>57</v>
      </c>
      <c r="L9" s="171"/>
      <c r="M9" s="171"/>
      <c r="N9" s="154"/>
      <c r="O9" s="154"/>
      <c r="P9" s="161"/>
      <c r="Q9" s="161"/>
    </row>
    <row r="10" spans="1:18" ht="30" customHeight="1" thickBot="1">
      <c r="A10" s="21"/>
      <c r="B10" s="148" t="s">
        <v>7</v>
      </c>
      <c r="C10" s="61" t="s">
        <v>15</v>
      </c>
      <c r="D10" s="62">
        <f>SUMIFS(PA!$I:$I,PA!$C:$C,C10,PA!$N:$N,'PI Fehidro'!$D$9)/1000</f>
        <v>0</v>
      </c>
      <c r="E10" s="62">
        <f>SUMIFS(PA!$I:$I,PA!$C:$C,C10,PA!$N:$N,'PI Fehidro'!$E$9)/1000</f>
        <v>220</v>
      </c>
      <c r="F10" s="62">
        <f>SUMIFS(PA!$J:$J,PA!$C:$C,C10,PA!$N:$N,'PI Fehidro'!$F$9)/1000</f>
        <v>0</v>
      </c>
      <c r="G10" s="63">
        <f>SUMIFS(PA!$J:$J,PA!$C:$C,C10,PA!$N:$N,'PI Fehidro'!$G$9)/1000</f>
        <v>0</v>
      </c>
      <c r="H10" s="63">
        <f>SUMIFS(PA!$K:$K,PA!$C:$C,C10,PA!$N:$N,'PI Fehidro'!$H$9)/1000</f>
        <v>0</v>
      </c>
      <c r="I10" s="63">
        <f>SUMIFS(PA!$K:$K,PA!$C:$C,C10,PA!$N:$N,'PI Fehidro'!$I$9)/1000</f>
        <v>200</v>
      </c>
      <c r="J10" s="63">
        <f>SUMIFS(PA!$L:$L,PA!$C:$C,C10,PA!$N:$N,'PI Fehidro'!$J$9)/1000</f>
        <v>0</v>
      </c>
      <c r="K10" s="72">
        <f>SUMIFS(PA!$L:$L,PA!$C:$C,C10,PA!$N:$N,'PI Fehidro'!$K$9)/1000</f>
        <v>80</v>
      </c>
      <c r="L10" s="72">
        <f>D10+F10+H10+J10</f>
        <v>0</v>
      </c>
      <c r="M10" s="63">
        <f>E10+G10+I10+K10</f>
        <v>500</v>
      </c>
      <c r="N10" s="63">
        <f>F10+H10+J10</f>
        <v>0</v>
      </c>
      <c r="O10" s="63">
        <f>G10+I10+K10</f>
        <v>280</v>
      </c>
      <c r="P10" s="67">
        <f>(N10+O10)/$F$42</f>
        <v>5.6462644884417183E-3</v>
      </c>
      <c r="Q10" s="151">
        <f>SUM(P10:P16)</f>
        <v>0.18715623293371189</v>
      </c>
      <c r="R10" s="6"/>
    </row>
    <row r="11" spans="1:18" ht="30" customHeight="1" thickBot="1">
      <c r="A11" s="21"/>
      <c r="B11" s="149"/>
      <c r="C11" s="61" t="s">
        <v>16</v>
      </c>
      <c r="D11" s="62">
        <f>SUMIFS(PA!$I:$I,PA!$C:$C,C11,PA!$N:$N,'PI Fehidro'!$D$9)/1000</f>
        <v>0</v>
      </c>
      <c r="E11" s="62">
        <f>SUMIFS(PA!$I:$I,PA!$C:$C,C11,PA!$N:$N,'PI Fehidro'!$E$9)/1000</f>
        <v>0</v>
      </c>
      <c r="F11" s="62">
        <f>SUMIFS(PA!$J:$J,PA!$C:$C,C11,PA!$N:$N,'PI Fehidro'!$F$9)/1000</f>
        <v>250</v>
      </c>
      <c r="G11" s="63">
        <f>SUMIFS(PA!$J:$J,PA!$C:$C,C11,PA!$N:$N,'PI Fehidro'!$G$9)/1000</f>
        <v>0</v>
      </c>
      <c r="H11" s="63">
        <f>SUMIFS(PA!$K:$K,PA!$C:$C,C11,PA!$N:$N,'PI Fehidro'!$H$9)/1000</f>
        <v>600</v>
      </c>
      <c r="I11" s="63">
        <f>SUMIFS(PA!$K:$K,PA!$C:$C,C11,PA!$N:$N,'PI Fehidro'!$I$9)/1000</f>
        <v>2550</v>
      </c>
      <c r="J11" s="63">
        <f>SUMIFS(PA!$L:$L,PA!$C:$C,C11,PA!$N:$N,'PI Fehidro'!$J$9)/1000</f>
        <v>250</v>
      </c>
      <c r="K11" s="63">
        <f>SUMIFS(PA!$L:$L,PA!$C:$C,C11,PA!$N:$N,'PI Fehidro'!$K$9)/1000</f>
        <v>300</v>
      </c>
      <c r="L11" s="63">
        <f t="shared" ref="L11:L39" si="0">D11+F11+H11+J11</f>
        <v>1100</v>
      </c>
      <c r="M11" s="63">
        <f t="shared" ref="M11:M40" si="1">E11+G11+I11+K11</f>
        <v>2850</v>
      </c>
      <c r="N11" s="63">
        <f>F11+H11+J11</f>
        <v>1100</v>
      </c>
      <c r="O11" s="63">
        <f t="shared" ref="O11:O39" si="2">G11+I11+K11</f>
        <v>2850</v>
      </c>
      <c r="P11" s="67">
        <f>(N11+O11)/$F$42</f>
        <v>7.9652659747659962E-2</v>
      </c>
      <c r="Q11" s="151"/>
      <c r="R11" s="6"/>
    </row>
    <row r="12" spans="1:18" ht="30" customHeight="1" thickBot="1">
      <c r="A12" s="21"/>
      <c r="B12" s="149"/>
      <c r="C12" s="61" t="s">
        <v>47</v>
      </c>
      <c r="D12" s="62">
        <f>SUMIFS(PA!$I:$I,PA!$C:$C,C12,PA!$N:$N,'PI Fehidro'!$D$9)/1000</f>
        <v>0</v>
      </c>
      <c r="E12" s="62">
        <f>SUMIFS(PA!$I:$I,PA!$C:$C,C12,PA!$N:$N,'PI Fehidro'!$E$9)/1000</f>
        <v>0</v>
      </c>
      <c r="F12" s="62">
        <f>SUMIFS(PA!$J:$J,PA!$C:$C,C12,PA!$N:$N,'PI Fehidro'!$F$9)/1000</f>
        <v>0</v>
      </c>
      <c r="G12" s="63">
        <f>SUMIFS(PA!$J:$J,PA!$C:$C,C12,PA!$N:$N,'PI Fehidro'!$G$9)/1000</f>
        <v>0</v>
      </c>
      <c r="H12" s="63">
        <f>SUMIFS(PA!$K:$K,PA!$C:$C,C12,PA!$N:$N,'PI Fehidro'!$H$9)/1000</f>
        <v>0</v>
      </c>
      <c r="I12" s="63">
        <f>SUMIFS(PA!$K:$K,PA!$C:$C,C12,PA!$N:$N,'PI Fehidro'!$I$9)/1000</f>
        <v>800</v>
      </c>
      <c r="J12" s="63">
        <f>SUMIFS(PA!$L:$L,PA!$C:$C,C12,PA!$N:$N,'PI Fehidro'!$J$9)/1000</f>
        <v>0</v>
      </c>
      <c r="K12" s="63">
        <f>SUMIFS(PA!$L:$L,PA!$C:$C,C12,PA!$N:$N,'PI Fehidro'!$K$9)/1000</f>
        <v>0</v>
      </c>
      <c r="L12" s="63">
        <f t="shared" si="0"/>
        <v>0</v>
      </c>
      <c r="M12" s="63">
        <f t="shared" si="1"/>
        <v>800</v>
      </c>
      <c r="N12" s="63">
        <f t="shared" ref="N12:N40" si="3">F12+H12+J12</f>
        <v>0</v>
      </c>
      <c r="O12" s="63">
        <f t="shared" si="2"/>
        <v>800</v>
      </c>
      <c r="P12" s="67">
        <f t="shared" ref="P12:P40" si="4">(N12+O12)/$F$42</f>
        <v>1.6132184252690626E-2</v>
      </c>
      <c r="Q12" s="151"/>
      <c r="R12" s="6"/>
    </row>
    <row r="13" spans="1:18" ht="30" customHeight="1" thickBot="1">
      <c r="A13" s="21"/>
      <c r="B13" s="149"/>
      <c r="C13" s="61" t="s">
        <v>17</v>
      </c>
      <c r="D13" s="62">
        <f>SUMIFS(PA!$I:$I,PA!$C:$C,C13,PA!$N:$N,'PI Fehidro'!$D$9)/1000</f>
        <v>0</v>
      </c>
      <c r="E13" s="62">
        <f>SUMIFS(PA!$I:$I,PA!$C:$C,C13,PA!$N:$N,'PI Fehidro'!$E$9)/1000</f>
        <v>800</v>
      </c>
      <c r="F13" s="62">
        <f>SUMIFS(PA!$J:$J,PA!$C:$C,C13,PA!$N:$N,'PI Fehidro'!$F$9)/1000</f>
        <v>0</v>
      </c>
      <c r="G13" s="63">
        <f>SUMIFS(PA!$J:$J,PA!$C:$C,C13,PA!$N:$N,'PI Fehidro'!$G$9)/1000</f>
        <v>0</v>
      </c>
      <c r="H13" s="63">
        <f>SUMIFS(PA!$K:$K,PA!$C:$C,C13,PA!$N:$N,'PI Fehidro'!$H$9)/1000</f>
        <v>0</v>
      </c>
      <c r="I13" s="63">
        <f>SUMIFS(PA!$K:$K,PA!$C:$C,C13,PA!$N:$N,'PI Fehidro'!$I$9)/1000</f>
        <v>400</v>
      </c>
      <c r="J13" s="63">
        <f>SUMIFS(PA!$L:$L,PA!$C:$C,C13,PA!$N:$N,'PI Fehidro'!$J$9)/1000</f>
        <v>0</v>
      </c>
      <c r="K13" s="63">
        <f>SUMIFS(PA!$L:$L,PA!$C:$C,C13,PA!$N:$N,'PI Fehidro'!$K$9)/1000</f>
        <v>0</v>
      </c>
      <c r="L13" s="63">
        <f t="shared" si="0"/>
        <v>0</v>
      </c>
      <c r="M13" s="63">
        <f t="shared" si="1"/>
        <v>1200</v>
      </c>
      <c r="N13" s="63">
        <f t="shared" si="3"/>
        <v>0</v>
      </c>
      <c r="O13" s="63">
        <f t="shared" si="2"/>
        <v>400</v>
      </c>
      <c r="P13" s="67">
        <f t="shared" si="4"/>
        <v>8.0660921263453131E-3</v>
      </c>
      <c r="Q13" s="151"/>
      <c r="R13" s="6"/>
    </row>
    <row r="14" spans="1:18" ht="30" customHeight="1" thickBot="1">
      <c r="A14" s="21"/>
      <c r="B14" s="149"/>
      <c r="C14" s="61" t="s">
        <v>18</v>
      </c>
      <c r="D14" s="62">
        <f>SUMIFS(PA!$I:$I,PA!$C:$C,C14,PA!$N:$N,'PI Fehidro'!$D$9)/1000</f>
        <v>0</v>
      </c>
      <c r="E14" s="62">
        <f>SUMIFS(PA!$I:$I,PA!$C:$C,C14,PA!$N:$N,'PI Fehidro'!$E$9)/1000</f>
        <v>1600</v>
      </c>
      <c r="F14" s="62">
        <f>SUMIFS(PA!$J:$J,PA!$C:$C,C14,PA!$N:$N,'PI Fehidro'!$F$9)/1000</f>
        <v>0</v>
      </c>
      <c r="G14" s="63">
        <f>SUMIFS(PA!$J:$J,PA!$C:$C,C14,PA!$N:$N,'PI Fehidro'!$G$9)/1000</f>
        <v>800</v>
      </c>
      <c r="H14" s="63">
        <f>SUMIFS(PA!$K:$K,PA!$C:$C,C14,PA!$N:$N,'PI Fehidro'!$H$9)/1000</f>
        <v>0</v>
      </c>
      <c r="I14" s="63">
        <f>SUMIFS(PA!$K:$K,PA!$C:$C,C14,PA!$N:$N,'PI Fehidro'!$I$9)/1000</f>
        <v>1300</v>
      </c>
      <c r="J14" s="63">
        <f>SUMIFS(PA!$L:$L,PA!$C:$C,C14,PA!$N:$N,'PI Fehidro'!$J$9)/1000</f>
        <v>0</v>
      </c>
      <c r="K14" s="63">
        <f>SUMIFS(PA!$L:$L,PA!$C:$C,C14,PA!$N:$N,'PI Fehidro'!$K$9)/1000</f>
        <v>1050</v>
      </c>
      <c r="L14" s="63">
        <f t="shared" si="0"/>
        <v>0</v>
      </c>
      <c r="M14" s="63">
        <f t="shared" si="1"/>
        <v>4750</v>
      </c>
      <c r="N14" s="63">
        <f t="shared" si="3"/>
        <v>0</v>
      </c>
      <c r="O14" s="63">
        <f t="shared" si="2"/>
        <v>3150</v>
      </c>
      <c r="P14" s="67">
        <f t="shared" si="4"/>
        <v>6.3520475494969336E-2</v>
      </c>
      <c r="Q14" s="151"/>
      <c r="R14" s="6"/>
    </row>
    <row r="15" spans="1:18" ht="30" customHeight="1" thickBot="1">
      <c r="A15" s="21"/>
      <c r="B15" s="149"/>
      <c r="C15" s="61" t="s">
        <v>19</v>
      </c>
      <c r="D15" s="62">
        <f>SUMIFS(PA!$I:$I,PA!$C:$C,C15,PA!$N:$N,'PI Fehidro'!$D$9)/1000</f>
        <v>0</v>
      </c>
      <c r="E15" s="62">
        <f>SUMIFS(PA!$I:$I,PA!$C:$C,C15,PA!$N:$N,'PI Fehidro'!$E$9)/1000</f>
        <v>0</v>
      </c>
      <c r="F15" s="62">
        <f>SUMIFS(PA!$J:$J,PA!$C:$C,C15,PA!$N:$N,'PI Fehidro'!$F$9)/1000</f>
        <v>0</v>
      </c>
      <c r="G15" s="63">
        <f>SUMIFS(PA!$J:$J,PA!$C:$C,C15,PA!$N:$N,'PI Fehidro'!$G$9)/1000</f>
        <v>0</v>
      </c>
      <c r="H15" s="63">
        <f>SUMIFS(PA!$K:$K,PA!$C:$C,C15,PA!$N:$N,'PI Fehidro'!$H$9)/1000</f>
        <v>0</v>
      </c>
      <c r="I15" s="63">
        <f>SUMIFS(PA!$K:$K,PA!$C:$C,C15,PA!$N:$N,'PI Fehidro'!$I$9)/1000</f>
        <v>0</v>
      </c>
      <c r="J15" s="63">
        <f>SUMIFS(PA!$L:$L,PA!$C:$C,C15,PA!$N:$N,'PI Fehidro'!$J$9)/1000</f>
        <v>0</v>
      </c>
      <c r="K15" s="63">
        <f>SUMIFS(PA!$L:$L,PA!$C:$C,C15,PA!$N:$N,'PI Fehidro'!$K$9)/1000</f>
        <v>0</v>
      </c>
      <c r="L15" s="63">
        <f t="shared" si="0"/>
        <v>0</v>
      </c>
      <c r="M15" s="63">
        <f t="shared" si="1"/>
        <v>0</v>
      </c>
      <c r="N15" s="63">
        <f t="shared" si="3"/>
        <v>0</v>
      </c>
      <c r="O15" s="63">
        <f t="shared" si="2"/>
        <v>0</v>
      </c>
      <c r="P15" s="67">
        <f t="shared" si="4"/>
        <v>0</v>
      </c>
      <c r="Q15" s="151"/>
      <c r="R15" s="6"/>
    </row>
    <row r="16" spans="1:18" ht="30" customHeight="1" thickBot="1">
      <c r="A16" s="21"/>
      <c r="B16" s="150"/>
      <c r="C16" s="61" t="s">
        <v>20</v>
      </c>
      <c r="D16" s="62">
        <f>SUMIFS(PA!$I:$I,PA!$C:$C,C16,PA!$N:$N,'PI Fehidro'!$D$9)/1000</f>
        <v>0</v>
      </c>
      <c r="E16" s="62">
        <f>SUMIFS(PA!$I:$I,PA!$C:$C,C16,PA!$N:$N,'PI Fehidro'!$E$9)/1000</f>
        <v>498.8646</v>
      </c>
      <c r="F16" s="62">
        <f>SUMIFS(PA!$J:$J,PA!$C:$C,C16,PA!$N:$N,'PI Fehidro'!$F$9)/1000</f>
        <v>0</v>
      </c>
      <c r="G16" s="63">
        <f>SUMIFS(PA!$J:$J,PA!$C:$C,C16,PA!$N:$N,'PI Fehidro'!$G$9)/1000</f>
        <v>0</v>
      </c>
      <c r="H16" s="63">
        <f>SUMIFS(PA!$K:$K,PA!$C:$C,C16,PA!$N:$N,'PI Fehidro'!$H$9)/1000</f>
        <v>0</v>
      </c>
      <c r="I16" s="63">
        <f>SUMIFS(PA!$K:$K,PA!$C:$C,C16,PA!$N:$N,'PI Fehidro'!$I$9)/1000</f>
        <v>701.1354</v>
      </c>
      <c r="J16" s="63">
        <f>SUMIFS(PA!$L:$L,PA!$C:$C,C16,PA!$N:$N,'PI Fehidro'!$J$9)/1000</f>
        <v>0</v>
      </c>
      <c r="K16" s="63">
        <f>SUMIFS(PA!$L:$L,PA!$C:$C,C16,PA!$N:$N,'PI Fehidro'!$K$9)/1000</f>
        <v>0</v>
      </c>
      <c r="L16" s="63">
        <f t="shared" si="0"/>
        <v>0</v>
      </c>
      <c r="M16" s="63">
        <f t="shared" si="1"/>
        <v>1200</v>
      </c>
      <c r="N16" s="63">
        <f t="shared" si="3"/>
        <v>0</v>
      </c>
      <c r="O16" s="63">
        <f t="shared" si="2"/>
        <v>701.1354</v>
      </c>
      <c r="P16" s="67">
        <f t="shared" si="4"/>
        <v>1.4138556823604927E-2</v>
      </c>
      <c r="Q16" s="151"/>
      <c r="R16" s="6"/>
    </row>
    <row r="17" spans="1:18" ht="30" customHeight="1" thickBot="1">
      <c r="A17" s="5"/>
      <c r="B17" s="148" t="s">
        <v>8</v>
      </c>
      <c r="C17" s="61" t="s">
        <v>21</v>
      </c>
      <c r="D17" s="62">
        <f>SUMIFS(PA!$I:$I,PA!$C:$C,C17,PA!$N:$N,'PI Fehidro'!$D$9)/1000</f>
        <v>0</v>
      </c>
      <c r="E17" s="62">
        <f>SUMIFS(PA!$I:$I,PA!$C:$C,C17,PA!$N:$N,'PI Fehidro'!$E$9)/1000</f>
        <v>0</v>
      </c>
      <c r="F17" s="62">
        <f>SUMIFS(PA!$J:$J,PA!$C:$C,C17,PA!$N:$N,'PI Fehidro'!$F$9)/1000</f>
        <v>0</v>
      </c>
      <c r="G17" s="63">
        <f>SUMIFS(PA!$J:$J,PA!$C:$C,C17,PA!$N:$N,'PI Fehidro'!$G$9)/1000</f>
        <v>0</v>
      </c>
      <c r="H17" s="63">
        <f>SUMIFS(PA!$K:$K,PA!$C:$C,C17,PA!$N:$N,'PI Fehidro'!$H$9)/1000</f>
        <v>100</v>
      </c>
      <c r="I17" s="63">
        <f>SUMIFS(PA!$K:$K,PA!$C:$C,C17,PA!$N:$N,'PI Fehidro'!$I$9)/1000</f>
        <v>0</v>
      </c>
      <c r="J17" s="63">
        <f>SUMIFS(PA!$L:$L,PA!$C:$C,C17,PA!$N:$N,'PI Fehidro'!$J$9)/1000</f>
        <v>100</v>
      </c>
      <c r="K17" s="63">
        <f>SUMIFS(PA!$L:$L,PA!$C:$C,C17,PA!$N:$N,'PI Fehidro'!$K$9)/1000</f>
        <v>0</v>
      </c>
      <c r="L17" s="63">
        <f t="shared" si="0"/>
        <v>200</v>
      </c>
      <c r="M17" s="63">
        <f t="shared" si="1"/>
        <v>0</v>
      </c>
      <c r="N17" s="63">
        <f t="shared" si="3"/>
        <v>200</v>
      </c>
      <c r="O17" s="63">
        <f t="shared" si="2"/>
        <v>0</v>
      </c>
      <c r="P17" s="67">
        <f t="shared" si="4"/>
        <v>4.0330460631726565E-3</v>
      </c>
      <c r="Q17" s="151">
        <f>SUM(P17:P21)</f>
        <v>9.2760059452971083E-3</v>
      </c>
      <c r="R17" s="6"/>
    </row>
    <row r="18" spans="1:18" ht="30" customHeight="1" thickBot="1">
      <c r="A18" s="5"/>
      <c r="B18" s="149"/>
      <c r="C18" s="61" t="s">
        <v>22</v>
      </c>
      <c r="D18" s="62">
        <f>SUMIFS(PA!$I:$I,PA!$C:$C,C18,PA!$N:$N,'PI Fehidro'!$D$9)/1000</f>
        <v>0</v>
      </c>
      <c r="E18" s="62">
        <f>SUMIFS(PA!$I:$I,PA!$C:$C,C18,PA!$N:$N,'PI Fehidro'!$E$9)/1000</f>
        <v>0</v>
      </c>
      <c r="F18" s="62">
        <f>SUMIFS(PA!$J:$J,PA!$C:$C,C18,PA!$N:$N,'PI Fehidro'!$F$9)/1000</f>
        <v>0</v>
      </c>
      <c r="G18" s="63">
        <f>SUMIFS(PA!$J:$J,PA!$C:$C,C18,PA!$N:$N,'PI Fehidro'!$G$9)/1000</f>
        <v>0</v>
      </c>
      <c r="H18" s="63">
        <f>SUMIFS(PA!$K:$K,PA!$C:$C,C18,PA!$N:$N,'PI Fehidro'!$H$9)/1000</f>
        <v>0</v>
      </c>
      <c r="I18" s="63">
        <f>SUMIFS(PA!$K:$K,PA!$C:$C,C18,PA!$N:$N,'PI Fehidro'!$I$9)/1000</f>
        <v>0</v>
      </c>
      <c r="J18" s="63">
        <f>SUMIFS(PA!$L:$L,PA!$C:$C,C18,PA!$N:$N,'PI Fehidro'!$J$9)/1000</f>
        <v>0</v>
      </c>
      <c r="K18" s="63">
        <f>SUMIFS(PA!$L:$L,PA!$C:$C,C18,PA!$N:$N,'PI Fehidro'!$K$9)/1000</f>
        <v>0</v>
      </c>
      <c r="L18" s="63">
        <f t="shared" si="0"/>
        <v>0</v>
      </c>
      <c r="M18" s="63">
        <f t="shared" si="1"/>
        <v>0</v>
      </c>
      <c r="N18" s="63">
        <f t="shared" si="3"/>
        <v>0</v>
      </c>
      <c r="O18" s="63">
        <f t="shared" si="2"/>
        <v>0</v>
      </c>
      <c r="P18" s="67">
        <f t="shared" si="4"/>
        <v>0</v>
      </c>
      <c r="Q18" s="151"/>
      <c r="R18" s="6"/>
    </row>
    <row r="19" spans="1:18" ht="30" customHeight="1" thickBot="1">
      <c r="A19" s="5"/>
      <c r="B19" s="149"/>
      <c r="C19" s="61" t="s">
        <v>23</v>
      </c>
      <c r="D19" s="62">
        <f>SUMIFS(PA!$I:$I,PA!$C:$C,C19,PA!$N:$N,'PI Fehidro'!$D$9)/1000</f>
        <v>0</v>
      </c>
      <c r="E19" s="62">
        <f>SUMIFS(PA!$I:$I,PA!$C:$C,C19,PA!$N:$N,'PI Fehidro'!$E$9)/1000</f>
        <v>0</v>
      </c>
      <c r="F19" s="62">
        <f>SUMIFS(PA!$J:$J,PA!$C:$C,C19,PA!$N:$N,'PI Fehidro'!$F$9)/1000</f>
        <v>0</v>
      </c>
      <c r="G19" s="63">
        <f>SUMIFS(PA!$J:$J,PA!$C:$C,C19,PA!$N:$N,'PI Fehidro'!$G$9)/1000</f>
        <v>0</v>
      </c>
      <c r="H19" s="63">
        <f>SUMIFS(PA!$K:$K,PA!$C:$C,C19,PA!$N:$N,'PI Fehidro'!$H$9)/1000</f>
        <v>0</v>
      </c>
      <c r="I19" s="63">
        <f>SUMIFS(PA!$K:$K,PA!$C:$C,C19,PA!$N:$N,'PI Fehidro'!$I$9)/1000</f>
        <v>150</v>
      </c>
      <c r="J19" s="63">
        <f>SUMIFS(PA!$L:$L,PA!$C:$C,C19,PA!$N:$N,'PI Fehidro'!$J$9)/1000</f>
        <v>0</v>
      </c>
      <c r="K19" s="63">
        <f>SUMIFS(PA!$L:$L,PA!$C:$C,C19,PA!$N:$N,'PI Fehidro'!$K$9)/1000</f>
        <v>0</v>
      </c>
      <c r="L19" s="63">
        <f t="shared" si="0"/>
        <v>0</v>
      </c>
      <c r="M19" s="63">
        <f t="shared" si="1"/>
        <v>150</v>
      </c>
      <c r="N19" s="63">
        <f t="shared" si="3"/>
        <v>0</v>
      </c>
      <c r="O19" s="63">
        <f t="shared" si="2"/>
        <v>150</v>
      </c>
      <c r="P19" s="67">
        <f t="shared" si="4"/>
        <v>3.024784547379492E-3</v>
      </c>
      <c r="Q19" s="151"/>
      <c r="R19" s="6"/>
    </row>
    <row r="20" spans="1:18" ht="30" customHeight="1" thickBot="1">
      <c r="A20" s="5"/>
      <c r="B20" s="149"/>
      <c r="C20" s="61" t="s">
        <v>24</v>
      </c>
      <c r="D20" s="62">
        <f>SUMIFS(PA!$I:$I,PA!$C:$C,C20,PA!$N:$N,'PI Fehidro'!$D$9)/1000</f>
        <v>0</v>
      </c>
      <c r="E20" s="62">
        <f>SUMIFS(PA!$I:$I,PA!$C:$C,C20,PA!$N:$N,'PI Fehidro'!$E$9)/1000</f>
        <v>0</v>
      </c>
      <c r="F20" s="62">
        <f>SUMIFS(PA!$J:$J,PA!$C:$C,C20,PA!$N:$N,'PI Fehidro'!$F$9)/1000</f>
        <v>0</v>
      </c>
      <c r="G20" s="63">
        <f>SUMIFS(PA!$J:$J,PA!$C:$C,C20,PA!$N:$N,'PI Fehidro'!$G$9)/1000</f>
        <v>0</v>
      </c>
      <c r="H20" s="63">
        <f>SUMIFS(PA!$K:$K,PA!$C:$C,C20,PA!$N:$N,'PI Fehidro'!$H$9)/1000</f>
        <v>0</v>
      </c>
      <c r="I20" s="63">
        <f>SUMIFS(PA!$K:$K,PA!$C:$C,C20,PA!$N:$N,'PI Fehidro'!$I$9)/1000</f>
        <v>0</v>
      </c>
      <c r="J20" s="63">
        <f>SUMIFS(PA!$L:$L,PA!$C:$C,C20,PA!$N:$N,'PI Fehidro'!$J$9)/1000</f>
        <v>0</v>
      </c>
      <c r="K20" s="63">
        <f>SUMIFS(PA!$L:$L,PA!$C:$C,C20,PA!$N:$N,'PI Fehidro'!$K$9)/1000</f>
        <v>0</v>
      </c>
      <c r="L20" s="63">
        <f t="shared" si="0"/>
        <v>0</v>
      </c>
      <c r="M20" s="63">
        <f t="shared" si="1"/>
        <v>0</v>
      </c>
      <c r="N20" s="63">
        <f t="shared" si="3"/>
        <v>0</v>
      </c>
      <c r="O20" s="63">
        <f t="shared" si="2"/>
        <v>0</v>
      </c>
      <c r="P20" s="67">
        <f t="shared" si="4"/>
        <v>0</v>
      </c>
      <c r="Q20" s="151"/>
      <c r="R20" s="6"/>
    </row>
    <row r="21" spans="1:18" ht="30" customHeight="1" thickBot="1">
      <c r="A21" s="5"/>
      <c r="B21" s="150"/>
      <c r="C21" s="61" t="s">
        <v>25</v>
      </c>
      <c r="D21" s="62">
        <f>SUMIFS(PA!$I:$I,PA!$C:$C,C21,PA!$N:$N,'PI Fehidro'!$D$9)/1000</f>
        <v>55</v>
      </c>
      <c r="E21" s="62">
        <f>SUMIFS(PA!$I:$I,PA!$C:$C,C21,PA!$N:$N,'PI Fehidro'!$E$9)/1000</f>
        <v>0</v>
      </c>
      <c r="F21" s="62">
        <f>SUMIFS(PA!$J:$J,PA!$C:$C,C21,PA!$N:$N,'PI Fehidro'!$F$9)/1000</f>
        <v>55</v>
      </c>
      <c r="G21" s="63">
        <f>SUMIFS(PA!$J:$J,PA!$C:$C,C21,PA!$N:$N,'PI Fehidro'!$G$9)/1000</f>
        <v>0</v>
      </c>
      <c r="H21" s="63">
        <f>SUMIFS(PA!$K:$K,PA!$C:$C,C21,PA!$N:$N,'PI Fehidro'!$H$9)/1000</f>
        <v>55</v>
      </c>
      <c r="I21" s="63">
        <f>SUMIFS(PA!$K:$K,PA!$C:$C,C21,PA!$N:$N,'PI Fehidro'!$I$9)/1000</f>
        <v>0</v>
      </c>
      <c r="J21" s="63">
        <f>SUMIFS(PA!$L:$L,PA!$C:$C,C21,PA!$N:$N,'PI Fehidro'!$J$9)/1000</f>
        <v>0</v>
      </c>
      <c r="K21" s="63">
        <f>SUMIFS(PA!$L:$L,PA!$C:$C,C21,PA!$N:$N,'PI Fehidro'!$K$9)/1000</f>
        <v>0</v>
      </c>
      <c r="L21" s="63">
        <f t="shared" si="0"/>
        <v>165</v>
      </c>
      <c r="M21" s="63">
        <f t="shared" si="1"/>
        <v>0</v>
      </c>
      <c r="N21" s="63">
        <f t="shared" si="3"/>
        <v>110</v>
      </c>
      <c r="O21" s="63">
        <f t="shared" si="2"/>
        <v>0</v>
      </c>
      <c r="P21" s="67">
        <f t="shared" si="4"/>
        <v>2.2181753347449611E-3</v>
      </c>
      <c r="Q21" s="151"/>
      <c r="R21" s="6"/>
    </row>
    <row r="22" spans="1:18" ht="30" customHeight="1" thickBot="1">
      <c r="A22" s="5"/>
      <c r="B22" s="148" t="s">
        <v>9</v>
      </c>
      <c r="C22" s="61" t="s">
        <v>26</v>
      </c>
      <c r="D22" s="62">
        <f>SUMIFS(PA!$I:$I,PA!$C:$C,C22,PA!$N:$N,'PI Fehidro'!$D$9)/1000</f>
        <v>0</v>
      </c>
      <c r="E22" s="62">
        <f>SUMIFS(PA!$I:$I,PA!$C:$C,C22,PA!$N:$N,'PI Fehidro'!$E$9)/1000</f>
        <v>223.97829999999999</v>
      </c>
      <c r="F22" s="62">
        <f>SUMIFS(PA!$J:$J,PA!$C:$C,C22,PA!$N:$N,'PI Fehidro'!$F$9)/1000</f>
        <v>0</v>
      </c>
      <c r="G22" s="63">
        <f>SUMIFS(PA!$J:$J,PA!$C:$C,C22,PA!$N:$N,'PI Fehidro'!$G$9)/1000</f>
        <v>0</v>
      </c>
      <c r="H22" s="63">
        <f>SUMIFS(PA!$K:$K,PA!$C:$C,C22,PA!$N:$N,'PI Fehidro'!$H$9)/1000</f>
        <v>1200</v>
      </c>
      <c r="I22" s="63">
        <f>SUMIFS(PA!$K:$K,PA!$C:$C,C22,PA!$N:$N,'PI Fehidro'!$I$9)/1000</f>
        <v>0</v>
      </c>
      <c r="J22" s="63">
        <f>SUMIFS(PA!$L:$L,PA!$C:$C,C22,PA!$N:$N,'PI Fehidro'!$J$9)/1000</f>
        <v>0</v>
      </c>
      <c r="K22" s="63">
        <f>SUMIFS(PA!$L:$L,PA!$C:$C,C22,PA!$N:$N,'PI Fehidro'!$K$9)/1000</f>
        <v>976.02170000000001</v>
      </c>
      <c r="L22" s="63">
        <f t="shared" si="0"/>
        <v>1200</v>
      </c>
      <c r="M22" s="63">
        <f t="shared" si="1"/>
        <v>1200</v>
      </c>
      <c r="N22" s="63">
        <f t="shared" si="3"/>
        <v>1200</v>
      </c>
      <c r="O22" s="63">
        <f t="shared" si="2"/>
        <v>976.02170000000001</v>
      </c>
      <c r="P22" s="67">
        <f t="shared" si="4"/>
        <v>4.3879978752816358E-2</v>
      </c>
      <c r="Q22" s="151">
        <f>SUM(P22:P26)</f>
        <v>0.10695359274398616</v>
      </c>
      <c r="R22" s="6"/>
    </row>
    <row r="23" spans="1:18" ht="30" customHeight="1" thickBot="1">
      <c r="A23" s="5"/>
      <c r="B23" s="149"/>
      <c r="C23" s="61" t="s">
        <v>27</v>
      </c>
      <c r="D23" s="62">
        <f>SUMIFS(PA!$I:$I,PA!$C:$C,C23,PA!$N:$N,'PI Fehidro'!$D$9)/1000</f>
        <v>0</v>
      </c>
      <c r="E23" s="62">
        <f>SUMIFS(PA!$I:$I,PA!$C:$C,C23,PA!$N:$N,'PI Fehidro'!$E$9)/1000</f>
        <v>0</v>
      </c>
      <c r="F23" s="62">
        <f>SUMIFS(PA!$J:$J,PA!$C:$C,C23,PA!$N:$N,'PI Fehidro'!$F$9)/1000</f>
        <v>0</v>
      </c>
      <c r="G23" s="63">
        <f>SUMIFS(PA!$J:$J,PA!$C:$C,C23,PA!$N:$N,'PI Fehidro'!$G$9)/1000</f>
        <v>0</v>
      </c>
      <c r="H23" s="63">
        <f>SUMIFS(PA!$K:$K,PA!$C:$C,C23,PA!$N:$N,'PI Fehidro'!$H$9)/1000</f>
        <v>0</v>
      </c>
      <c r="I23" s="63">
        <f>SUMIFS(PA!$K:$K,PA!$C:$C,C23,PA!$N:$N,'PI Fehidro'!$I$9)/1000</f>
        <v>1200</v>
      </c>
      <c r="J23" s="63">
        <f>SUMIFS(PA!$L:$L,PA!$C:$C,C23,PA!$N:$N,'PI Fehidro'!$J$9)/1000</f>
        <v>0</v>
      </c>
      <c r="K23" s="63">
        <f>SUMIFS(PA!$L:$L,PA!$C:$C,C23,PA!$N:$N,'PI Fehidro'!$K$9)/1000</f>
        <v>800</v>
      </c>
      <c r="L23" s="63">
        <f t="shared" si="0"/>
        <v>0</v>
      </c>
      <c r="M23" s="63">
        <f t="shared" si="1"/>
        <v>2000</v>
      </c>
      <c r="N23" s="63">
        <f t="shared" si="3"/>
        <v>0</v>
      </c>
      <c r="O23" s="63">
        <f t="shared" si="2"/>
        <v>2000</v>
      </c>
      <c r="P23" s="67">
        <f t="shared" si="4"/>
        <v>4.0330460631726558E-2</v>
      </c>
      <c r="Q23" s="151"/>
      <c r="R23" s="6"/>
    </row>
    <row r="24" spans="1:18" ht="30" customHeight="1" thickBot="1">
      <c r="A24" s="5"/>
      <c r="B24" s="149"/>
      <c r="C24" s="61" t="s">
        <v>28</v>
      </c>
      <c r="D24" s="62">
        <f>SUMIFS(PA!$I:$I,PA!$C:$C,C24,PA!$N:$N,'PI Fehidro'!$D$9)/1000</f>
        <v>0</v>
      </c>
      <c r="E24" s="62">
        <f>SUMIFS(PA!$I:$I,PA!$C:$C,C24,PA!$N:$N,'PI Fehidro'!$E$9)/1000</f>
        <v>372.16</v>
      </c>
      <c r="F24" s="62">
        <f>SUMIFS(PA!$J:$J,PA!$C:$C,C24,PA!$N:$N,'PI Fehidro'!$F$9)/1000</f>
        <v>0</v>
      </c>
      <c r="G24" s="63">
        <f>SUMIFS(PA!$J:$J,PA!$C:$C,C24,PA!$N:$N,'PI Fehidro'!$G$9)/1000</f>
        <v>0</v>
      </c>
      <c r="H24" s="63">
        <f>SUMIFS(PA!$K:$K,PA!$C:$C,C24,PA!$N:$N,'PI Fehidro'!$H$9)/1000</f>
        <v>0</v>
      </c>
      <c r="I24" s="63">
        <f>SUMIFS(PA!$K:$K,PA!$C:$C,C24,PA!$N:$N,'PI Fehidro'!$I$9)/1000</f>
        <v>600</v>
      </c>
      <c r="J24" s="63">
        <f>SUMIFS(PA!$L:$L,PA!$C:$C,C24,PA!$N:$N,'PI Fehidro'!$J$9)/1000</f>
        <v>0</v>
      </c>
      <c r="K24" s="63">
        <f>SUMIFS(PA!$L:$L,PA!$C:$C,C24,PA!$N:$N,'PI Fehidro'!$K$9)/1000</f>
        <v>527.84</v>
      </c>
      <c r="L24" s="63">
        <f t="shared" si="0"/>
        <v>0</v>
      </c>
      <c r="M24" s="63">
        <f t="shared" si="1"/>
        <v>1500</v>
      </c>
      <c r="N24" s="63">
        <f t="shared" si="3"/>
        <v>0</v>
      </c>
      <c r="O24" s="63">
        <f t="shared" si="2"/>
        <v>1127.8400000000001</v>
      </c>
      <c r="P24" s="67">
        <f t="shared" si="4"/>
        <v>2.2743153359443245E-2</v>
      </c>
      <c r="Q24" s="151"/>
      <c r="R24" s="6"/>
    </row>
    <row r="25" spans="1:18" ht="30" customHeight="1" thickBot="1">
      <c r="A25" s="5"/>
      <c r="B25" s="149"/>
      <c r="C25" s="61" t="s">
        <v>29</v>
      </c>
      <c r="D25" s="62">
        <f>SUMIFS(PA!$I:$I,PA!$C:$C,C25,PA!$N:$N,'PI Fehidro'!$D$9)/1000</f>
        <v>0</v>
      </c>
      <c r="E25" s="62">
        <f>SUMIFS(PA!$I:$I,PA!$C:$C,C25,PA!$N:$N,'PI Fehidro'!$E$9)/1000</f>
        <v>0</v>
      </c>
      <c r="F25" s="62">
        <f>SUMIFS(PA!$J:$J,PA!$C:$C,C25,PA!$N:$N,'PI Fehidro'!$F$9)/1000</f>
        <v>0</v>
      </c>
      <c r="G25" s="63">
        <f>SUMIFS(PA!$J:$J,PA!$C:$C,C25,PA!$N:$N,'PI Fehidro'!$G$9)/1000</f>
        <v>0</v>
      </c>
      <c r="H25" s="63">
        <f>SUMIFS(PA!$K:$K,PA!$C:$C,C25,PA!$N:$N,'PI Fehidro'!$H$9)/1000</f>
        <v>0</v>
      </c>
      <c r="I25" s="63">
        <f>SUMIFS(PA!$K:$K,PA!$C:$C,C25,PA!$N:$N,'PI Fehidro'!$I$9)/1000</f>
        <v>0</v>
      </c>
      <c r="J25" s="63">
        <f>SUMIFS(PA!$L:$L,PA!$C:$C,C25,PA!$N:$N,'PI Fehidro'!$J$9)/1000</f>
        <v>0</v>
      </c>
      <c r="K25" s="63">
        <f>SUMIFS(PA!$L:$L,PA!$C:$C,C25,PA!$N:$N,'PI Fehidro'!$K$9)/1000</f>
        <v>0</v>
      </c>
      <c r="L25" s="63">
        <f t="shared" si="0"/>
        <v>0</v>
      </c>
      <c r="M25" s="63">
        <f t="shared" si="1"/>
        <v>0</v>
      </c>
      <c r="N25" s="63">
        <f t="shared" si="3"/>
        <v>0</v>
      </c>
      <c r="O25" s="63">
        <f t="shared" si="2"/>
        <v>0</v>
      </c>
      <c r="P25" s="67">
        <f t="shared" si="4"/>
        <v>0</v>
      </c>
      <c r="Q25" s="151"/>
      <c r="R25" s="6"/>
    </row>
    <row r="26" spans="1:18" ht="30" customHeight="1" thickBot="1">
      <c r="A26" s="5"/>
      <c r="B26" s="150"/>
      <c r="C26" s="61" t="s">
        <v>30</v>
      </c>
      <c r="D26" s="62">
        <f>SUMIFS(PA!$I:$I,PA!$C:$C,C26,PA!$N:$N,'PI Fehidro'!$D$9)/1000</f>
        <v>0</v>
      </c>
      <c r="E26" s="62">
        <f>SUMIFS(PA!$I:$I,PA!$C:$C,C26,PA!$N:$N,'PI Fehidro'!$E$9)/1000</f>
        <v>0</v>
      </c>
      <c r="F26" s="62">
        <f>SUMIFS(PA!$J:$J,PA!$C:$C,C26,PA!$N:$N,'PI Fehidro'!$F$9)/1000</f>
        <v>0</v>
      </c>
      <c r="G26" s="63">
        <f>SUMIFS(PA!$J:$J,PA!$C:$C,C26,PA!$N:$N,'PI Fehidro'!$G$9)/1000</f>
        <v>0</v>
      </c>
      <c r="H26" s="63">
        <f>SUMIFS(PA!$K:$K,PA!$C:$C,C26,PA!$N:$N,'PI Fehidro'!$H$9)/1000</f>
        <v>0</v>
      </c>
      <c r="I26" s="63">
        <f>SUMIFS(PA!$K:$K,PA!$C:$C,C26,PA!$N:$N,'PI Fehidro'!$I$9)/1000</f>
        <v>0</v>
      </c>
      <c r="J26" s="63">
        <f>SUMIFS(PA!$L:$L,PA!$C:$C,C26,PA!$N:$N,'PI Fehidro'!$J$9)/1000</f>
        <v>0</v>
      </c>
      <c r="K26" s="63">
        <f>SUMIFS(PA!$L:$L,PA!$C:$C,C26,PA!$N:$N,'PI Fehidro'!$K$9)/1000</f>
        <v>0</v>
      </c>
      <c r="L26" s="63">
        <f t="shared" si="0"/>
        <v>0</v>
      </c>
      <c r="M26" s="63">
        <f t="shared" si="1"/>
        <v>0</v>
      </c>
      <c r="N26" s="63">
        <f t="shared" si="3"/>
        <v>0</v>
      </c>
      <c r="O26" s="63">
        <f t="shared" si="2"/>
        <v>0</v>
      </c>
      <c r="P26" s="67">
        <f t="shared" si="4"/>
        <v>0</v>
      </c>
      <c r="Q26" s="151"/>
      <c r="R26" s="6"/>
    </row>
    <row r="27" spans="1:18" ht="30" customHeight="1" thickBot="1">
      <c r="A27" s="5"/>
      <c r="B27" s="148" t="s">
        <v>10</v>
      </c>
      <c r="C27" s="61" t="s">
        <v>31</v>
      </c>
      <c r="D27" s="62">
        <f>SUMIFS(PA!$I:$I,PA!$C:$C,C27,PA!$N:$N,'PI Fehidro'!$D$9)/1000</f>
        <v>0</v>
      </c>
      <c r="E27" s="62">
        <f>SUMIFS(PA!$I:$I,PA!$C:$C,C27,PA!$N:$N,'PI Fehidro'!$E$9)/1000</f>
        <v>0</v>
      </c>
      <c r="F27" s="62">
        <f>SUMIFS(PA!$J:$J,PA!$C:$C,C27,PA!$N:$N,'PI Fehidro'!$F$9)/1000</f>
        <v>0</v>
      </c>
      <c r="G27" s="63">
        <f>SUMIFS(PA!$J:$J,PA!$C:$C,C27,PA!$N:$N,'PI Fehidro'!$G$9)/1000</f>
        <v>0</v>
      </c>
      <c r="H27" s="63">
        <f>SUMIFS(PA!$K:$K,PA!$C:$C,C27,PA!$N:$N,'PI Fehidro'!$H$9)/1000</f>
        <v>0</v>
      </c>
      <c r="I27" s="63">
        <f>SUMIFS(PA!$K:$K,PA!$C:$C,C27,PA!$N:$N,'PI Fehidro'!$I$9)/1000</f>
        <v>0</v>
      </c>
      <c r="J27" s="63">
        <f>SUMIFS(PA!$L:$L,PA!$C:$C,C27,PA!$N:$N,'PI Fehidro'!$J$9)/1000</f>
        <v>0</v>
      </c>
      <c r="K27" s="63">
        <f>SUMIFS(PA!$L:$L,PA!$C:$C,C27,PA!$N:$N,'PI Fehidro'!$K$9)/1000</f>
        <v>0</v>
      </c>
      <c r="L27" s="63">
        <f t="shared" si="0"/>
        <v>0</v>
      </c>
      <c r="M27" s="63">
        <f t="shared" si="1"/>
        <v>0</v>
      </c>
      <c r="N27" s="63">
        <f t="shared" si="3"/>
        <v>0</v>
      </c>
      <c r="O27" s="63">
        <f t="shared" si="2"/>
        <v>0</v>
      </c>
      <c r="P27" s="67">
        <f t="shared" si="4"/>
        <v>0</v>
      </c>
      <c r="Q27" s="151">
        <f>SUM(P27:P28)</f>
        <v>0.16333836555849257</v>
      </c>
      <c r="R27" s="6"/>
    </row>
    <row r="28" spans="1:18" ht="30" customHeight="1" thickBot="1">
      <c r="A28" s="5"/>
      <c r="B28" s="149"/>
      <c r="C28" s="61" t="s">
        <v>32</v>
      </c>
      <c r="D28" s="62">
        <f>SUMIFS(PA!$I:$I,PA!$C:$C,C28,PA!$N:$N,'PI Fehidro'!$D$9)/1000</f>
        <v>500</v>
      </c>
      <c r="E28" s="62">
        <f>SUMIFS(PA!$I:$I,PA!$C:$C,C28,PA!$N:$N,'PI Fehidro'!$E$9)/1000</f>
        <v>0</v>
      </c>
      <c r="F28" s="62">
        <f>SUMIFS(PA!$J:$J,PA!$C:$C,C28,PA!$N:$N,'PI Fehidro'!$F$9)/1000</f>
        <v>0</v>
      </c>
      <c r="G28" s="63">
        <f>SUMIFS(PA!$J:$J,PA!$C:$C,C28,PA!$N:$N,'PI Fehidro'!$G$9)/1000</f>
        <v>0</v>
      </c>
      <c r="H28" s="63">
        <f>SUMIFS(PA!$K:$K,PA!$C:$C,C28,PA!$N:$N,'PI Fehidro'!$H$9)/1000</f>
        <v>0</v>
      </c>
      <c r="I28" s="63">
        <f>SUMIFS(PA!$K:$K,PA!$C:$C,C28,PA!$N:$N,'PI Fehidro'!$I$9)/1000</f>
        <v>4200</v>
      </c>
      <c r="J28" s="63">
        <f>SUMIFS(PA!$L:$L,PA!$C:$C,C28,PA!$N:$N,'PI Fehidro'!$J$9)/1000</f>
        <v>0</v>
      </c>
      <c r="K28" s="63">
        <f>SUMIFS(PA!$L:$L,PA!$C:$C,C28,PA!$N:$N,'PI Fehidro'!$K$9)/1000</f>
        <v>3900</v>
      </c>
      <c r="L28" s="63">
        <f t="shared" si="0"/>
        <v>500</v>
      </c>
      <c r="M28" s="63">
        <f t="shared" si="1"/>
        <v>8100</v>
      </c>
      <c r="N28" s="63">
        <f t="shared" si="3"/>
        <v>0</v>
      </c>
      <c r="O28" s="63">
        <f t="shared" si="2"/>
        <v>8100</v>
      </c>
      <c r="P28" s="67">
        <f>(N28+O28)/$F$42</f>
        <v>0.16333836555849257</v>
      </c>
      <c r="Q28" s="151"/>
      <c r="R28" s="6"/>
    </row>
    <row r="29" spans="1:18" ht="30" customHeight="1" thickBot="1">
      <c r="A29" s="5"/>
      <c r="B29" s="148" t="s">
        <v>11</v>
      </c>
      <c r="C29" s="61" t="s">
        <v>33</v>
      </c>
      <c r="D29" s="62">
        <f>SUMIFS(PA!$I:$I,PA!$C:$C,C29,PA!$N:$N,'PI Fehidro'!$D$9)/1000</f>
        <v>0</v>
      </c>
      <c r="E29" s="62">
        <f>SUMIFS(PA!$I:$I,PA!$C:$C,C29,PA!$N:$N,'PI Fehidro'!$E$9)/1000</f>
        <v>0</v>
      </c>
      <c r="F29" s="62">
        <f>SUMIFS(PA!$J:$J,PA!$C:$C,C29,PA!$N:$N,'PI Fehidro'!$F$9)/1000</f>
        <v>0</v>
      </c>
      <c r="G29" s="63">
        <f>SUMIFS(PA!$J:$J,PA!$C:$C,C29,PA!$N:$N,'PI Fehidro'!$G$9)/1000</f>
        <v>0</v>
      </c>
      <c r="H29" s="63">
        <f>SUMIFS(PA!$K:$K,PA!$C:$C,C29,PA!$N:$N,'PI Fehidro'!$H$9)/1000</f>
        <v>0</v>
      </c>
      <c r="I29" s="63">
        <f>SUMIFS(PA!$K:$K,PA!$C:$C,C29,PA!$N:$N,'PI Fehidro'!$I$9)/1000</f>
        <v>3900</v>
      </c>
      <c r="J29" s="63">
        <f>SUMIFS(PA!$L:$L,PA!$C:$C,C29,PA!$N:$N,'PI Fehidro'!$J$9)/1000</f>
        <v>0</v>
      </c>
      <c r="K29" s="63">
        <f>SUMIFS(PA!$L:$L,PA!$C:$C,C29,PA!$N:$N,'PI Fehidro'!$K$9)/1000</f>
        <v>1700</v>
      </c>
      <c r="L29" s="63">
        <f t="shared" si="0"/>
        <v>0</v>
      </c>
      <c r="M29" s="63">
        <f t="shared" si="1"/>
        <v>5600</v>
      </c>
      <c r="N29" s="63">
        <f t="shared" si="3"/>
        <v>0</v>
      </c>
      <c r="O29" s="63">
        <f t="shared" si="2"/>
        <v>5600</v>
      </c>
      <c r="P29" s="67">
        <f t="shared" si="4"/>
        <v>0.11292528976883437</v>
      </c>
      <c r="Q29" s="175">
        <f>SUM(P29:P31)</f>
        <v>0.12502442795835234</v>
      </c>
      <c r="R29" s="6"/>
    </row>
    <row r="30" spans="1:18" ht="30" customHeight="1" thickBot="1">
      <c r="A30" s="5"/>
      <c r="B30" s="149"/>
      <c r="C30" s="61" t="s">
        <v>34</v>
      </c>
      <c r="D30" s="62">
        <f>SUMIFS(PA!$I:$I,PA!$C:$C,C30,PA!$N:$N,'PI Fehidro'!$D$9)/1000</f>
        <v>0</v>
      </c>
      <c r="E30" s="62">
        <f>SUMIFS(PA!$I:$I,PA!$C:$C,C30,PA!$N:$N,'PI Fehidro'!$E$9)/1000</f>
        <v>0</v>
      </c>
      <c r="F30" s="62">
        <f>SUMIFS(PA!$J:$J,PA!$C:$C,C30,PA!$N:$N,'PI Fehidro'!$F$9)/1000</f>
        <v>0</v>
      </c>
      <c r="G30" s="63">
        <f>SUMIFS(PA!$J:$J,PA!$C:$C,C30,PA!$N:$N,'PI Fehidro'!$G$9)/1000</f>
        <v>0</v>
      </c>
      <c r="H30" s="63">
        <f>SUMIFS(PA!$K:$K,PA!$C:$C,C30,PA!$N:$N,'PI Fehidro'!$H$9)/1000</f>
        <v>0</v>
      </c>
      <c r="I30" s="63">
        <f>SUMIFS(PA!$K:$K,PA!$C:$C,C30,PA!$N:$N,'PI Fehidro'!$I$9)/1000</f>
        <v>0</v>
      </c>
      <c r="J30" s="63">
        <f>SUMIFS(PA!$L:$L,PA!$C:$C,C30,PA!$N:$N,'PI Fehidro'!$J$9)/1000</f>
        <v>0</v>
      </c>
      <c r="K30" s="63">
        <f>SUMIFS(PA!$L:$L,PA!$C:$C,C30,PA!$N:$N,'PI Fehidro'!$K$9)/1000</f>
        <v>0</v>
      </c>
      <c r="L30" s="63">
        <f t="shared" si="0"/>
        <v>0</v>
      </c>
      <c r="M30" s="63">
        <f t="shared" si="1"/>
        <v>0</v>
      </c>
      <c r="N30" s="63">
        <f t="shared" si="3"/>
        <v>0</v>
      </c>
      <c r="O30" s="63">
        <f t="shared" si="2"/>
        <v>0</v>
      </c>
      <c r="P30" s="67">
        <f t="shared" si="4"/>
        <v>0</v>
      </c>
      <c r="Q30" s="176"/>
      <c r="R30" s="6"/>
    </row>
    <row r="31" spans="1:18" ht="30" customHeight="1" thickBot="1">
      <c r="A31" s="5"/>
      <c r="B31" s="149"/>
      <c r="C31" s="61" t="s">
        <v>35</v>
      </c>
      <c r="D31" s="62">
        <f>SUMIFS(PA!$I:$I,PA!$C:$C,C31,PA!$N:$N,'PI Fehidro'!$D$9)/1000</f>
        <v>0</v>
      </c>
      <c r="E31" s="62">
        <f>SUMIFS(PA!$I:$I,PA!$C:$C,C31,PA!$N:$N,'PI Fehidro'!$E$9)/1000</f>
        <v>0</v>
      </c>
      <c r="F31" s="62">
        <f>SUMIFS(PA!$J:$J,PA!$C:$C,C31,PA!$N:$N,'PI Fehidro'!$F$9)/1000</f>
        <v>0</v>
      </c>
      <c r="G31" s="63">
        <f>SUMIFS(PA!$J:$J,PA!$C:$C,C31,PA!$N:$N,'PI Fehidro'!$G$9)/1000</f>
        <v>0</v>
      </c>
      <c r="H31" s="63">
        <f>SUMIFS(PA!$K:$K,PA!$C:$C,C31,PA!$N:$N,'PI Fehidro'!$H$9)/1000</f>
        <v>0</v>
      </c>
      <c r="I31" s="63">
        <f>SUMIFS(PA!$K:$K,PA!$C:$C,C31,PA!$N:$N,'PI Fehidro'!$I$9)/1000</f>
        <v>300</v>
      </c>
      <c r="J31" s="63">
        <f>SUMIFS(PA!$L:$L,PA!$C:$C,C31,PA!$N:$N,'PI Fehidro'!$J$9)/1000</f>
        <v>0</v>
      </c>
      <c r="K31" s="63">
        <f>SUMIFS(PA!$L:$L,PA!$C:$C,C31,PA!$N:$N,'PI Fehidro'!$K$9)/1000</f>
        <v>300</v>
      </c>
      <c r="L31" s="63">
        <f t="shared" si="0"/>
        <v>0</v>
      </c>
      <c r="M31" s="63">
        <f t="shared" si="1"/>
        <v>600</v>
      </c>
      <c r="N31" s="63">
        <f t="shared" si="3"/>
        <v>0</v>
      </c>
      <c r="O31" s="63">
        <f t="shared" si="2"/>
        <v>600</v>
      </c>
      <c r="P31" s="67">
        <f t="shared" si="4"/>
        <v>1.2099138189517968E-2</v>
      </c>
      <c r="Q31" s="177"/>
      <c r="R31" s="6"/>
    </row>
    <row r="32" spans="1:18" ht="30" customHeight="1" thickBot="1">
      <c r="A32" s="5"/>
      <c r="B32" s="148" t="s">
        <v>12</v>
      </c>
      <c r="C32" s="61" t="s">
        <v>36</v>
      </c>
      <c r="D32" s="62">
        <f>SUMIFS(PA!$I:$I,PA!$C:$C,C32,PA!$N:$N,'PI Fehidro'!$D$9)/1000</f>
        <v>0</v>
      </c>
      <c r="E32" s="62">
        <f>SUMIFS(PA!$I:$I,PA!$C:$C,C32,PA!$N:$N,'PI Fehidro'!$E$9)/1000</f>
        <v>0</v>
      </c>
      <c r="F32" s="62">
        <f>SUMIFS(PA!$J:$J,PA!$C:$C,C32,PA!$N:$N,'PI Fehidro'!$F$9)/1000</f>
        <v>0</v>
      </c>
      <c r="G32" s="63">
        <f>SUMIFS(PA!$J:$J,PA!$C:$C,C32,PA!$N:$N,'PI Fehidro'!$G$9)/1000</f>
        <v>0</v>
      </c>
      <c r="H32" s="63">
        <f>SUMIFS(PA!$K:$K,PA!$C:$C,C32,PA!$N:$N,'PI Fehidro'!$H$9)/1000</f>
        <v>0</v>
      </c>
      <c r="I32" s="63">
        <f>SUMIFS(PA!$K:$K,PA!$C:$C,C32,PA!$N:$N,'PI Fehidro'!$I$9)/1000</f>
        <v>0</v>
      </c>
      <c r="J32" s="63">
        <f>SUMIFS(PA!$L:$L,PA!$C:$C,C32,PA!$N:$N,'PI Fehidro'!$J$9)/1000</f>
        <v>0</v>
      </c>
      <c r="K32" s="63">
        <f>SUMIFS(PA!$L:$L,PA!$C:$C,C32,PA!$N:$N,'PI Fehidro'!$K$9)/1000</f>
        <v>0</v>
      </c>
      <c r="L32" s="63">
        <f t="shared" si="0"/>
        <v>0</v>
      </c>
      <c r="M32" s="63">
        <f t="shared" si="1"/>
        <v>0</v>
      </c>
      <c r="N32" s="63">
        <f t="shared" si="3"/>
        <v>0</v>
      </c>
      <c r="O32" s="63">
        <f t="shared" si="2"/>
        <v>0</v>
      </c>
      <c r="P32" s="67">
        <f t="shared" si="4"/>
        <v>0</v>
      </c>
      <c r="Q32" s="151">
        <f>SUM(P32:P34)</f>
        <v>0</v>
      </c>
    </row>
    <row r="33" spans="1:19" ht="30" customHeight="1" thickBot="1">
      <c r="A33" s="5"/>
      <c r="B33" s="149"/>
      <c r="C33" s="61" t="s">
        <v>37</v>
      </c>
      <c r="D33" s="62">
        <f>SUMIFS(PA!$I:$I,PA!$C:$C,C33,PA!$N:$N,'PI Fehidro'!$D$9)/1000</f>
        <v>0</v>
      </c>
      <c r="E33" s="62">
        <f>SUMIFS(PA!$I:$I,PA!$C:$C,C33,PA!$N:$N,'PI Fehidro'!$E$9)/1000</f>
        <v>0</v>
      </c>
      <c r="F33" s="62">
        <f>SUMIFS(PA!$J:$J,PA!$C:$C,C33,PA!$N:$N,'PI Fehidro'!$F$9)/1000</f>
        <v>0</v>
      </c>
      <c r="G33" s="63">
        <f>SUMIFS(PA!$J:$J,PA!$C:$C,C33,PA!$N:$N,'PI Fehidro'!$G$9)/1000</f>
        <v>0</v>
      </c>
      <c r="H33" s="63">
        <f>SUMIFS(PA!$K:$K,PA!$C:$C,C33,PA!$N:$N,'PI Fehidro'!$H$9)/1000</f>
        <v>0</v>
      </c>
      <c r="I33" s="63">
        <f>SUMIFS(PA!$K:$K,PA!$C:$C,C33,PA!$N:$N,'PI Fehidro'!$I$9)/1000</f>
        <v>0</v>
      </c>
      <c r="J33" s="63">
        <f>SUMIFS(PA!$L:$L,PA!$C:$C,C33,PA!$N:$N,'PI Fehidro'!$J$9)/1000</f>
        <v>0</v>
      </c>
      <c r="K33" s="63">
        <f>SUMIFS(PA!$L:$L,PA!$C:$C,C33,PA!$N:$N,'PI Fehidro'!$K$9)/1000</f>
        <v>0</v>
      </c>
      <c r="L33" s="63">
        <f t="shared" si="0"/>
        <v>0</v>
      </c>
      <c r="M33" s="63">
        <f t="shared" si="1"/>
        <v>0</v>
      </c>
      <c r="N33" s="63">
        <f t="shared" si="3"/>
        <v>0</v>
      </c>
      <c r="O33" s="63">
        <f t="shared" si="2"/>
        <v>0</v>
      </c>
      <c r="P33" s="67">
        <f t="shared" si="4"/>
        <v>0</v>
      </c>
      <c r="Q33" s="151"/>
    </row>
    <row r="34" spans="1:19" ht="30" customHeight="1" thickBot="1">
      <c r="A34" s="5"/>
      <c r="B34" s="150"/>
      <c r="C34" s="61" t="s">
        <v>38</v>
      </c>
      <c r="D34" s="62">
        <f>SUMIFS(PA!$I:$I,PA!$C:$C,C34,PA!$N:$N,'PI Fehidro'!$D$9)/1000</f>
        <v>0</v>
      </c>
      <c r="E34" s="62">
        <f>SUMIFS(PA!$I:$I,PA!$C:$C,C34,PA!$N:$N,'PI Fehidro'!$E$9)/1000</f>
        <v>0</v>
      </c>
      <c r="F34" s="62">
        <f>SUMIFS(PA!$J:$J,PA!$C:$C,C34,PA!$N:$N,'PI Fehidro'!$F$9)/1000</f>
        <v>0</v>
      </c>
      <c r="G34" s="63">
        <f>SUMIFS(PA!$J:$J,PA!$C:$C,C34,PA!$N:$N,'PI Fehidro'!$G$9)/1000</f>
        <v>0</v>
      </c>
      <c r="H34" s="63">
        <f>SUMIFS(PA!$K:$K,PA!$C:$C,C34,PA!$N:$N,'PI Fehidro'!$H$9)/1000</f>
        <v>0</v>
      </c>
      <c r="I34" s="63">
        <f>SUMIFS(PA!$K:$K,PA!$C:$C,C34,PA!$N:$N,'PI Fehidro'!$I$9)/1000</f>
        <v>0</v>
      </c>
      <c r="J34" s="63">
        <f>SUMIFS(PA!$L:$L,PA!$C:$C,C34,PA!$N:$N,'PI Fehidro'!$J$9)/1000</f>
        <v>0</v>
      </c>
      <c r="K34" s="63">
        <f>SUMIFS(PA!$L:$L,PA!$C:$C,C34,PA!$N:$N,'PI Fehidro'!$K$9)/1000</f>
        <v>0</v>
      </c>
      <c r="L34" s="63">
        <f t="shared" si="0"/>
        <v>0</v>
      </c>
      <c r="M34" s="63">
        <f t="shared" si="1"/>
        <v>0</v>
      </c>
      <c r="N34" s="63">
        <f t="shared" si="3"/>
        <v>0</v>
      </c>
      <c r="O34" s="63">
        <f t="shared" si="2"/>
        <v>0</v>
      </c>
      <c r="P34" s="67">
        <f t="shared" si="4"/>
        <v>0</v>
      </c>
      <c r="Q34" s="151"/>
    </row>
    <row r="35" spans="1:19" ht="30" customHeight="1" thickBot="1">
      <c r="A35" s="5"/>
      <c r="B35" s="148" t="s">
        <v>13</v>
      </c>
      <c r="C35" s="61" t="s">
        <v>39</v>
      </c>
      <c r="D35" s="62">
        <f>SUMIFS(PA!$I:$I,PA!$C:$C,C35,PA!$N:$N,'PI Fehidro'!$D$9)/1000</f>
        <v>0</v>
      </c>
      <c r="E35" s="62">
        <f>SUMIFS(PA!$I:$I,PA!$C:$C,C35,PA!$N:$N,'PI Fehidro'!$E$9)/1000</f>
        <v>0</v>
      </c>
      <c r="F35" s="62">
        <f>SUMIFS(PA!$J:$J,PA!$C:$C,C35,PA!$N:$N,'PI Fehidro'!$F$9)/1000</f>
        <v>0</v>
      </c>
      <c r="G35" s="63">
        <f>SUMIFS(PA!$J:$J,PA!$C:$C,C35,PA!$N:$N,'PI Fehidro'!$G$9)/1000</f>
        <v>0</v>
      </c>
      <c r="H35" s="63">
        <f>SUMIFS(PA!$K:$K,PA!$C:$C,C35,PA!$N:$N,'PI Fehidro'!$H$9)/1000</f>
        <v>0</v>
      </c>
      <c r="I35" s="63">
        <f>SUMIFS(PA!$K:$K,PA!$C:$C,C35,PA!$N:$N,'PI Fehidro'!$I$9)/1000</f>
        <v>1000</v>
      </c>
      <c r="J35" s="63">
        <f>SUMIFS(PA!$L:$L,PA!$C:$C,C35,PA!$N:$N,'PI Fehidro'!$J$9)/1000</f>
        <v>0</v>
      </c>
      <c r="K35" s="63">
        <f>SUMIFS(PA!$L:$L,PA!$C:$C,C35,PA!$N:$N,'PI Fehidro'!$K$9)/1000</f>
        <v>0</v>
      </c>
      <c r="L35" s="63">
        <f t="shared" si="0"/>
        <v>0</v>
      </c>
      <c r="M35" s="63">
        <f t="shared" si="1"/>
        <v>1000</v>
      </c>
      <c r="N35" s="63">
        <f t="shared" si="3"/>
        <v>0</v>
      </c>
      <c r="O35" s="63">
        <f t="shared" si="2"/>
        <v>1000</v>
      </c>
      <c r="P35" s="67">
        <f t="shared" si="4"/>
        <v>2.0165230315863279E-2</v>
      </c>
      <c r="Q35" s="151">
        <f>SUM(P35:P37)</f>
        <v>0.36297422513654654</v>
      </c>
    </row>
    <row r="36" spans="1:19" ht="30" customHeight="1" thickBot="1">
      <c r="A36" s="5"/>
      <c r="B36" s="149"/>
      <c r="C36" s="61" t="s">
        <v>40</v>
      </c>
      <c r="D36" s="62">
        <f>SUMIFS(PA!$I:$I,PA!$C:$C,C36,PA!$N:$N,'PI Fehidro'!$D$9)/1000</f>
        <v>1200</v>
      </c>
      <c r="E36" s="62">
        <f>SUMIFS(PA!$I:$I,PA!$C:$C,C36,PA!$N:$N,'PI Fehidro'!$E$9)/1000</f>
        <v>4939.8741600000003</v>
      </c>
      <c r="F36" s="62">
        <f>SUMIFS(PA!$J:$J,PA!$C:$C,C36,PA!$N:$N,'PI Fehidro'!$F$9)/1000</f>
        <v>2000</v>
      </c>
      <c r="G36" s="63">
        <f>SUMIFS(PA!$J:$J,PA!$C:$C,C36,PA!$N:$N,'PI Fehidro'!$G$9)/1000</f>
        <v>5644.9339400000008</v>
      </c>
      <c r="H36" s="63">
        <f>SUMIFS(PA!$K:$K,PA!$C:$C,C36,PA!$N:$N,'PI Fehidro'!$H$9)/1000</f>
        <v>0</v>
      </c>
      <c r="I36" s="63">
        <f>SUMIFS(PA!$K:$K,PA!$C:$C,C36,PA!$N:$N,'PI Fehidro'!$I$9)/1000</f>
        <v>4650</v>
      </c>
      <c r="J36" s="63">
        <f>SUMIFS(PA!$L:$L,PA!$C:$C,C36,PA!$N:$N,'PI Fehidro'!$J$9)/1000</f>
        <v>0</v>
      </c>
      <c r="K36" s="63">
        <f>SUMIFS(PA!$L:$L,PA!$C:$C,C36,PA!$N:$N,'PI Fehidro'!$K$9)/1000</f>
        <v>4705.07</v>
      </c>
      <c r="L36" s="63">
        <f t="shared" si="0"/>
        <v>3200</v>
      </c>
      <c r="M36" s="63">
        <f>E36+G36+I36+K36</f>
        <v>19939.878100000002</v>
      </c>
      <c r="N36" s="63">
        <f t="shared" si="3"/>
        <v>2000</v>
      </c>
      <c r="O36" s="63">
        <f t="shared" si="2"/>
        <v>15000.003940000001</v>
      </c>
      <c r="P36" s="67">
        <f>(N36+O36)/$F$42</f>
        <v>0.34280899482068328</v>
      </c>
      <c r="Q36" s="151"/>
      <c r="S36" s="8"/>
    </row>
    <row r="37" spans="1:19" ht="30" customHeight="1" thickBot="1">
      <c r="A37" s="5"/>
      <c r="B37" s="150"/>
      <c r="C37" s="61" t="s">
        <v>41</v>
      </c>
      <c r="D37" s="62">
        <f>SUMIFS(PA!$I:$I,PA!$C:$C,C37,PA!$N:$N,'PI Fehidro'!$D$9)/1000</f>
        <v>0</v>
      </c>
      <c r="E37" s="62">
        <f>SUMIFS(PA!$I:$I,PA!$C:$C,C37,PA!$N:$N,'PI Fehidro'!$E$9)/1000</f>
        <v>0</v>
      </c>
      <c r="F37" s="62">
        <f>SUMIFS(PA!$J:$J,PA!$C:$C,C37,PA!$N:$N,'PI Fehidro'!$F$9)/1000</f>
        <v>0</v>
      </c>
      <c r="G37" s="63">
        <f>SUMIFS(PA!$J:$J,PA!$C:$C,C37,PA!$N:$N,'PI Fehidro'!$G$9)/1000</f>
        <v>0</v>
      </c>
      <c r="H37" s="63">
        <f>SUMIFS(PA!$K:$K,PA!$C:$C,C37,PA!$N:$N,'PI Fehidro'!$H$9)/1000</f>
        <v>0</v>
      </c>
      <c r="I37" s="63">
        <f>SUMIFS(PA!$K:$K,PA!$C:$C,C37,PA!$N:$N,'PI Fehidro'!$I$9)/1000</f>
        <v>0</v>
      </c>
      <c r="J37" s="63">
        <f>SUMIFS(PA!$L:$L,PA!$C:$C,C37,PA!$N:$N,'PI Fehidro'!$J$9)/1000</f>
        <v>0</v>
      </c>
      <c r="K37" s="63">
        <f>SUMIFS(PA!$L:$L,PA!$C:$C,C37,PA!$N:$N,'PI Fehidro'!$K$9)/1000</f>
        <v>0</v>
      </c>
      <c r="L37" s="63">
        <f t="shared" si="0"/>
        <v>0</v>
      </c>
      <c r="M37" s="63">
        <f t="shared" si="1"/>
        <v>0</v>
      </c>
      <c r="N37" s="63">
        <f t="shared" si="3"/>
        <v>0</v>
      </c>
      <c r="O37" s="63">
        <f t="shared" si="2"/>
        <v>0</v>
      </c>
      <c r="P37" s="67">
        <f t="shared" si="4"/>
        <v>0</v>
      </c>
      <c r="Q37" s="151"/>
    </row>
    <row r="38" spans="1:19" ht="30" customHeight="1" thickBot="1">
      <c r="A38" s="5"/>
      <c r="B38" s="148" t="s">
        <v>14</v>
      </c>
      <c r="C38" s="61" t="s">
        <v>42</v>
      </c>
      <c r="D38" s="62">
        <f>SUMIFS(PA!$I:$I,PA!$C:$C,C38,PA!$N:$N,'PI Fehidro'!$D$9)/1000</f>
        <v>0</v>
      </c>
      <c r="E38" s="62">
        <f>SUMIFS(PA!$I:$I,PA!$C:$C,C38,PA!$N:$N,'PI Fehidro'!$E$9)/1000</f>
        <v>610.48068999999998</v>
      </c>
      <c r="F38" s="62">
        <f>SUMIFS(PA!$J:$J,PA!$C:$C,C38,PA!$N:$N,'PI Fehidro'!$F$9)/1000</f>
        <v>0</v>
      </c>
      <c r="G38" s="63">
        <f>SUMIFS(PA!$J:$J,PA!$C:$C,C38,PA!$N:$N,'PI Fehidro'!$G$9)/1000</f>
        <v>397.09159000000005</v>
      </c>
      <c r="H38" s="63">
        <f>SUMIFS(PA!$K:$K,PA!$C:$C,C38,PA!$N:$N,'PI Fehidro'!$H$9)/1000</f>
        <v>0</v>
      </c>
      <c r="I38" s="63">
        <f>SUMIFS(PA!$K:$K,PA!$C:$C,C38,PA!$N:$N,'PI Fehidro'!$I$9)/1000</f>
        <v>750</v>
      </c>
      <c r="J38" s="63">
        <f>SUMIFS(PA!$L:$L,PA!$C:$C,C38,PA!$N:$N,'PI Fehidro'!$J$9)/1000</f>
        <v>0</v>
      </c>
      <c r="K38" s="63">
        <f>SUMIFS(PA!$L:$L,PA!$C:$C,C38,PA!$N:$N,'PI Fehidro'!$K$9)/1000</f>
        <v>95</v>
      </c>
      <c r="L38" s="63">
        <f t="shared" si="0"/>
        <v>0</v>
      </c>
      <c r="M38" s="63">
        <f t="shared" si="1"/>
        <v>1852.5722800000001</v>
      </c>
      <c r="N38" s="63">
        <f t="shared" si="3"/>
        <v>0</v>
      </c>
      <c r="O38" s="63">
        <f t="shared" si="2"/>
        <v>1242.09159</v>
      </c>
      <c r="P38" s="67">
        <f t="shared" si="4"/>
        <v>2.5047062985746826E-2</v>
      </c>
      <c r="Q38" s="151">
        <f>SUM(P38:P40)</f>
        <v>4.5277149723613505E-2</v>
      </c>
    </row>
    <row r="39" spans="1:19" ht="30" customHeight="1" thickBot="1">
      <c r="A39" s="5"/>
      <c r="B39" s="149"/>
      <c r="C39" s="61" t="s">
        <v>43</v>
      </c>
      <c r="D39" s="62">
        <f>SUMIFS(PA!$I:$I,PA!$C:$C,C39,PA!$N:$N,'PI Fehidro'!$D$9)/1000</f>
        <v>0</v>
      </c>
      <c r="E39" s="62">
        <f>SUMIFS(PA!$I:$I,PA!$C:$C,C39,PA!$N:$N,'PI Fehidro'!$E$9)/1000</f>
        <v>476.78375</v>
      </c>
      <c r="F39" s="62">
        <f>SUMIFS(PA!$J:$J,PA!$C:$C,C39,PA!$N:$N,'PI Fehidro'!$F$9)/1000</f>
        <v>0</v>
      </c>
      <c r="G39" s="63">
        <f>SUMIFS(PA!$J:$J,PA!$C:$C,C39,PA!$N:$N,'PI Fehidro'!$G$9)/1000</f>
        <v>153.97172</v>
      </c>
      <c r="H39" s="63">
        <f>SUMIFS(PA!$K:$K,PA!$C:$C,C39,PA!$N:$N,'PI Fehidro'!$H$9)/1000</f>
        <v>0</v>
      </c>
      <c r="I39" s="63">
        <f>SUMIFS(PA!$K:$K,PA!$C:$C,C39,PA!$N:$N,'PI Fehidro'!$I$9)/1000</f>
        <v>346.02828000000005</v>
      </c>
      <c r="J39" s="63">
        <f>SUMIFS(PA!$L:$L,PA!$C:$C,C39,PA!$N:$N,'PI Fehidro'!$J$9)/1000</f>
        <v>0</v>
      </c>
      <c r="K39" s="63">
        <f>SUMIFS(PA!$L:$L,PA!$C:$C,C39,PA!$N:$N,'PI Fehidro'!$K$9)/1000</f>
        <v>123.21625</v>
      </c>
      <c r="L39" s="63">
        <f t="shared" si="0"/>
        <v>0</v>
      </c>
      <c r="M39" s="63">
        <f t="shared" si="1"/>
        <v>1100</v>
      </c>
      <c r="N39" s="63">
        <f t="shared" si="3"/>
        <v>0</v>
      </c>
      <c r="O39" s="63">
        <f t="shared" si="2"/>
        <v>623.21625000000006</v>
      </c>
      <c r="P39" s="67">
        <f t="shared" si="4"/>
        <v>1.2567299217838631E-2</v>
      </c>
      <c r="Q39" s="151"/>
    </row>
    <row r="40" spans="1:19" ht="30" customHeight="1" thickBot="1">
      <c r="A40" s="5"/>
      <c r="B40" s="150"/>
      <c r="C40" s="61" t="s">
        <v>44</v>
      </c>
      <c r="D40" s="62">
        <f>SUMIFS(PA!$I:$I,PA!$C:$C,C40,PA!$N:$N,'PI Fehidro'!$D$9)/1000</f>
        <v>0</v>
      </c>
      <c r="E40" s="62">
        <f>SUMIFS(PA!$I:$I,PA!$C:$C,C40,PA!$N:$N,'PI Fehidro'!$E$9)/1000</f>
        <v>0</v>
      </c>
      <c r="F40" s="62">
        <f>SUMIFS(PA!$J:$J,PA!$C:$C,C40,PA!$N:$N,'PI Fehidro'!$F$9)/1000</f>
        <v>80</v>
      </c>
      <c r="G40" s="63">
        <f>SUMIFS(PA!$J:$J,PA!$C:$C,C40,PA!$N:$N,'PI Fehidro'!$G$9)/1000</f>
        <v>0</v>
      </c>
      <c r="H40" s="63">
        <f>SUMIFS(PA!$K:$K,PA!$C:$C,C40,PA!$N:$N,'PI Fehidro'!$H$9)/1000</f>
        <v>0</v>
      </c>
      <c r="I40" s="63">
        <f>SUMIFS(PA!$K:$K,PA!$C:$C,C40,PA!$N:$N,'PI Fehidro'!$I$9)/1000</f>
        <v>150</v>
      </c>
      <c r="J40" s="63">
        <f>SUMIFS(PA!$L:$L,PA!$C:$C,C40,PA!$N:$N,'PI Fehidro'!$J$9)/1000</f>
        <v>0</v>
      </c>
      <c r="K40" s="63">
        <f>SUMIFS(PA!$L:$L,PA!$C:$C,C40,PA!$N:$N,'PI Fehidro'!$K$9)/1000</f>
        <v>150</v>
      </c>
      <c r="L40" s="63">
        <f>D40+F40+H40+J40</f>
        <v>80</v>
      </c>
      <c r="M40" s="63">
        <f t="shared" si="1"/>
        <v>300</v>
      </c>
      <c r="N40" s="63">
        <f t="shared" si="3"/>
        <v>80</v>
      </c>
      <c r="O40" s="63">
        <f>G40+I40+K40</f>
        <v>300</v>
      </c>
      <c r="P40" s="67">
        <f t="shared" si="4"/>
        <v>7.6627875200280466E-3</v>
      </c>
      <c r="Q40" s="151"/>
    </row>
    <row r="41" spans="1:19" ht="34.9" customHeight="1">
      <c r="B41" s="172" t="s">
        <v>67</v>
      </c>
      <c r="C41" s="173"/>
      <c r="D41" s="68">
        <f>SUM(D10:D40)</f>
        <v>1755</v>
      </c>
      <c r="E41" s="68">
        <f>SUM(E10:E40)</f>
        <v>9742.1414999999997</v>
      </c>
      <c r="F41" s="68">
        <f t="shared" ref="F41:O41" si="5">SUM(F10:F40)</f>
        <v>2385</v>
      </c>
      <c r="G41" s="68">
        <f t="shared" si="5"/>
        <v>6995.9972500000003</v>
      </c>
      <c r="H41" s="68">
        <f>SUM(H10:H40)</f>
        <v>1955</v>
      </c>
      <c r="I41" s="68">
        <f t="shared" si="5"/>
        <v>23197.163679999998</v>
      </c>
      <c r="J41" s="68">
        <f t="shared" si="5"/>
        <v>350</v>
      </c>
      <c r="K41" s="68">
        <f t="shared" si="5"/>
        <v>14707.14795</v>
      </c>
      <c r="L41" s="68">
        <f t="shared" si="5"/>
        <v>6445</v>
      </c>
      <c r="M41" s="68">
        <f>SUM(M10:M40)</f>
        <v>54642.450380000002</v>
      </c>
      <c r="N41" s="68">
        <f t="shared" si="5"/>
        <v>4690</v>
      </c>
      <c r="O41" s="68">
        <f t="shared" si="5"/>
        <v>44900.308879999997</v>
      </c>
      <c r="P41" s="3"/>
      <c r="Q41" s="69"/>
    </row>
    <row r="42" spans="1:19" ht="34.9" customHeight="1">
      <c r="A42" s="5"/>
      <c r="B42" s="168" t="s">
        <v>83</v>
      </c>
      <c r="C42" s="168"/>
      <c r="D42" s="168"/>
      <c r="E42" s="168"/>
      <c r="F42" s="167">
        <f>SUM(F41:K41)</f>
        <v>49590.308879999997</v>
      </c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6"/>
    </row>
    <row r="43" spans="1:19" ht="34.9" customHeight="1" thickBot="1">
      <c r="B43" s="139" t="s">
        <v>68</v>
      </c>
      <c r="C43" s="174"/>
      <c r="D43" s="167">
        <f>SUM(D41:K41)</f>
        <v>61087.450379999995</v>
      </c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6"/>
    </row>
    <row r="44" spans="1:19" ht="25.15" customHeight="1">
      <c r="C44" s="96"/>
      <c r="D44" s="70"/>
      <c r="E44" s="70"/>
      <c r="F44" s="70"/>
      <c r="G44" s="97"/>
      <c r="H44" s="97"/>
      <c r="I44" s="70"/>
      <c r="J44" s="97"/>
      <c r="K44" s="70"/>
      <c r="L44" s="70"/>
      <c r="M44" s="70"/>
      <c r="N44" s="70"/>
      <c r="O44" s="70"/>
      <c r="P44" s="71"/>
      <c r="Q44" s="22"/>
    </row>
    <row r="45" spans="1:19" ht="25.15" customHeight="1">
      <c r="B45" s="28" t="s">
        <v>4</v>
      </c>
      <c r="C45" s="26"/>
      <c r="D45" s="26"/>
      <c r="E45" s="26"/>
      <c r="F45" s="26"/>
      <c r="G45" s="26"/>
      <c r="H45" s="26"/>
      <c r="I45" s="14"/>
      <c r="J45" s="14"/>
      <c r="P45" s="24"/>
    </row>
    <row r="46" spans="1:19" ht="25.15" customHeight="1">
      <c r="B46" s="14" t="s">
        <v>60</v>
      </c>
      <c r="C46" s="14"/>
      <c r="D46" s="14" t="s">
        <v>59</v>
      </c>
      <c r="E46" s="14"/>
      <c r="F46" s="26"/>
      <c r="G46" s="26"/>
      <c r="H46" s="26"/>
      <c r="I46" s="14"/>
      <c r="J46" s="14"/>
      <c r="P46" s="24"/>
    </row>
    <row r="47" spans="1:19" ht="25.15" customHeight="1">
      <c r="B47" s="14" t="s">
        <v>61</v>
      </c>
      <c r="C47" s="14"/>
      <c r="D47" s="14" t="s">
        <v>62</v>
      </c>
      <c r="E47" s="14"/>
      <c r="F47" s="26"/>
      <c r="G47" s="26"/>
      <c r="H47" s="26"/>
      <c r="I47" s="14"/>
      <c r="J47" s="14"/>
      <c r="P47" s="24"/>
    </row>
    <row r="48" spans="1:19" ht="25.15" customHeight="1">
      <c r="B48" s="47" t="s">
        <v>55</v>
      </c>
      <c r="C48" s="47"/>
      <c r="D48" s="26" t="s">
        <v>74</v>
      </c>
      <c r="E48" s="26"/>
      <c r="F48" s="26"/>
      <c r="G48" s="26"/>
      <c r="H48" s="26"/>
      <c r="I48" s="14"/>
      <c r="J48" s="14"/>
      <c r="P48" s="24"/>
    </row>
    <row r="49" spans="1:16" ht="25.15" customHeight="1">
      <c r="B49" s="17"/>
      <c r="C49" s="17"/>
      <c r="D49" s="26"/>
      <c r="E49" s="26"/>
      <c r="F49" s="26"/>
      <c r="G49" s="26"/>
      <c r="H49" s="26"/>
      <c r="I49" s="14"/>
      <c r="J49" s="14"/>
      <c r="P49" s="24"/>
    </row>
    <row r="50" spans="1:16" ht="25.15" customHeight="1">
      <c r="B50" s="28" t="s">
        <v>75</v>
      </c>
      <c r="C50" s="26"/>
      <c r="D50" s="26"/>
      <c r="E50" s="26"/>
      <c r="F50" s="26"/>
      <c r="G50" s="26"/>
      <c r="H50" s="26"/>
      <c r="I50" s="14"/>
      <c r="J50" s="14"/>
      <c r="P50" s="24"/>
    </row>
    <row r="51" spans="1:16" ht="25.15" customHeight="1">
      <c r="A51" s="14"/>
      <c r="B51" s="17"/>
      <c r="C51" s="17"/>
      <c r="D51" s="17"/>
      <c r="E51" s="17"/>
      <c r="F51" s="17"/>
      <c r="G51" s="17"/>
      <c r="H51" s="17"/>
      <c r="I51" s="14"/>
      <c r="P51" s="24"/>
    </row>
    <row r="54" spans="1:16" ht="34.9" customHeight="1"/>
    <row r="55" spans="1:16" ht="34.9" customHeight="1"/>
    <row r="56" spans="1:16" ht="34.9" customHeight="1"/>
    <row r="57" spans="1:16" ht="34.9" customHeight="1"/>
  </sheetData>
  <mergeCells count="39">
    <mergeCell ref="D43:Q43"/>
    <mergeCell ref="B42:E42"/>
    <mergeCell ref="L7:L9"/>
    <mergeCell ref="M7:M9"/>
    <mergeCell ref="F42:Q42"/>
    <mergeCell ref="B41:C41"/>
    <mergeCell ref="B43:C43"/>
    <mergeCell ref="Q7:Q9"/>
    <mergeCell ref="Q10:Q16"/>
    <mergeCell ref="Q17:Q21"/>
    <mergeCell ref="Q22:Q26"/>
    <mergeCell ref="Q27:Q28"/>
    <mergeCell ref="Q29:Q31"/>
    <mergeCell ref="B22:B26"/>
    <mergeCell ref="B27:B28"/>
    <mergeCell ref="B29:B31"/>
    <mergeCell ref="O7:O9"/>
    <mergeCell ref="B6:Q6"/>
    <mergeCell ref="P7:P9"/>
    <mergeCell ref="J8:K8"/>
    <mergeCell ref="D7:G7"/>
    <mergeCell ref="B7:B9"/>
    <mergeCell ref="C7:C9"/>
    <mergeCell ref="D8:E8"/>
    <mergeCell ref="F8:G8"/>
    <mergeCell ref="H8:I8"/>
    <mergeCell ref="H7:K7"/>
    <mergeCell ref="N7:N9"/>
    <mergeCell ref="Q32:Q34"/>
    <mergeCell ref="B10:B16"/>
    <mergeCell ref="B17:B21"/>
    <mergeCell ref="Q35:Q37"/>
    <mergeCell ref="Q38:Q40"/>
    <mergeCell ref="B32:B34"/>
    <mergeCell ref="C4:F4"/>
    <mergeCell ref="C2:F2"/>
    <mergeCell ref="C3:F3"/>
    <mergeCell ref="B35:B37"/>
    <mergeCell ref="B38:B40"/>
  </mergeCells>
  <conditionalFormatting sqref="G2">
    <cfRule type="cellIs" dxfId="3" priority="5" operator="lessThan">
      <formula>0.251</formula>
    </cfRule>
    <cfRule type="cellIs" dxfId="2" priority="6" operator="greaterThan">
      <formula>0.251</formula>
    </cfRule>
  </conditionalFormatting>
  <conditionalFormatting sqref="G3">
    <cfRule type="cellIs" dxfId="1" priority="3" operator="lessThan">
      <formula>0.6</formula>
    </cfRule>
    <cfRule type="cellIs" dxfId="0" priority="4" operator="greaterThan">
      <formula>0.6</formula>
    </cfRule>
  </conditionalFormatting>
  <pageMargins left="0.25" right="0.25" top="0.75" bottom="0.75" header="0.3" footer="0.3"/>
  <pageSetup paperSize="9" scale="44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9"/>
  <sheetViews>
    <sheetView tabSelected="1" zoomScale="115" zoomScaleNormal="115" workbookViewId="0">
      <pane ySplit="5" topLeftCell="A6" activePane="bottomLeft" state="frozen"/>
      <selection pane="bottomLeft"/>
    </sheetView>
  </sheetViews>
  <sheetFormatPr defaultColWidth="8.85546875" defaultRowHeight="25.15" customHeight="1"/>
  <cols>
    <col min="1" max="1" width="4.7109375" style="1" customWidth="1"/>
    <col min="2" max="2" width="10.7109375" style="2" customWidth="1"/>
    <col min="3" max="3" width="10.7109375" style="54" customWidth="1"/>
    <col min="4" max="15" width="18.7109375" style="1" customWidth="1"/>
    <col min="16" max="16" width="18.7109375" style="2" customWidth="1"/>
    <col min="17" max="17" width="21.28515625" style="23" customWidth="1"/>
    <col min="18" max="16384" width="8.85546875" style="1"/>
  </cols>
  <sheetData>
    <row r="1" spans="1:18" ht="13.9" customHeight="1" thickBot="1">
      <c r="B1" s="3"/>
      <c r="C1" s="9"/>
      <c r="D1" s="3"/>
      <c r="E1" s="3"/>
      <c r="F1" s="3"/>
      <c r="G1" s="19"/>
      <c r="H1" s="19"/>
      <c r="I1" s="19"/>
      <c r="J1" s="19"/>
      <c r="K1" s="19"/>
      <c r="L1" s="19"/>
      <c r="M1" s="19"/>
      <c r="N1" s="19"/>
      <c r="O1" s="19"/>
      <c r="P1" s="3"/>
      <c r="Q1" s="20"/>
    </row>
    <row r="2" spans="1:18" ht="25.15" customHeight="1" thickBot="1">
      <c r="A2" s="5"/>
      <c r="B2" s="155" t="s">
        <v>182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8"/>
      <c r="R2" s="6"/>
    </row>
    <row r="3" spans="1:18" ht="25.15" customHeight="1" thickBot="1">
      <c r="A3" s="5"/>
      <c r="B3" s="159" t="s">
        <v>45</v>
      </c>
      <c r="C3" s="159" t="s">
        <v>46</v>
      </c>
      <c r="D3" s="164" t="s">
        <v>63</v>
      </c>
      <c r="E3" s="164"/>
      <c r="F3" s="164"/>
      <c r="G3" s="164"/>
      <c r="H3" s="178" t="s">
        <v>64</v>
      </c>
      <c r="I3" s="179"/>
      <c r="J3" s="179"/>
      <c r="K3" s="179"/>
      <c r="L3" s="159" t="s">
        <v>70</v>
      </c>
      <c r="M3" s="159" t="s">
        <v>71</v>
      </c>
      <c r="N3" s="152" t="s">
        <v>88</v>
      </c>
      <c r="O3" s="152" t="s">
        <v>89</v>
      </c>
      <c r="P3" s="152" t="s">
        <v>90</v>
      </c>
      <c r="Q3" s="152" t="s">
        <v>91</v>
      </c>
    </row>
    <row r="4" spans="1:18" ht="25.15" customHeight="1" thickBot="1">
      <c r="A4" s="5"/>
      <c r="B4" s="160"/>
      <c r="C4" s="160"/>
      <c r="D4" s="180">
        <v>2016</v>
      </c>
      <c r="E4" s="181"/>
      <c r="F4" s="180">
        <v>2017</v>
      </c>
      <c r="G4" s="181"/>
      <c r="H4" s="182">
        <v>2018</v>
      </c>
      <c r="I4" s="183"/>
      <c r="J4" s="182">
        <v>2019</v>
      </c>
      <c r="K4" s="183"/>
      <c r="L4" s="160"/>
      <c r="M4" s="160"/>
      <c r="N4" s="153"/>
      <c r="O4" s="153"/>
      <c r="P4" s="153"/>
      <c r="Q4" s="153"/>
    </row>
    <row r="5" spans="1:18" ht="31.15" customHeight="1" thickBot="1">
      <c r="A5" s="5"/>
      <c r="B5" s="161"/>
      <c r="C5" s="161"/>
      <c r="D5" s="27" t="s">
        <v>5</v>
      </c>
      <c r="E5" s="55" t="s">
        <v>6</v>
      </c>
      <c r="F5" s="27" t="s">
        <v>5</v>
      </c>
      <c r="G5" s="55" t="s">
        <v>6</v>
      </c>
      <c r="H5" s="56" t="s">
        <v>5</v>
      </c>
      <c r="I5" s="57" t="s">
        <v>6</v>
      </c>
      <c r="J5" s="56" t="s">
        <v>5</v>
      </c>
      <c r="K5" s="57" t="s">
        <v>6</v>
      </c>
      <c r="L5" s="161"/>
      <c r="M5" s="161"/>
      <c r="N5" s="154"/>
      <c r="O5" s="154"/>
      <c r="P5" s="154"/>
      <c r="Q5" s="154"/>
    </row>
    <row r="6" spans="1:18" ht="30" customHeight="1" thickBot="1">
      <c r="A6" s="5"/>
      <c r="B6" s="148" t="s">
        <v>7</v>
      </c>
      <c r="C6" s="61" t="s">
        <v>15</v>
      </c>
      <c r="D6" s="62">
        <f>'PI Fehidro'!D10+'PI Fehidro'!E10</f>
        <v>220</v>
      </c>
      <c r="E6" s="62">
        <f>(SUMIF(PA!C:C,C6,PA!I:I)/1000)-D6</f>
        <v>0</v>
      </c>
      <c r="F6" s="62">
        <f>'PI Fehidro'!F10+'PI Fehidro'!G10</f>
        <v>0</v>
      </c>
      <c r="G6" s="62">
        <f>(SUMIF(PA!C:C,C6,PA!J:J)/1000)-F6</f>
        <v>0</v>
      </c>
      <c r="H6" s="63">
        <f>'PI Fehidro'!H10+'PI Fehidro'!I10</f>
        <v>200</v>
      </c>
      <c r="I6" s="62">
        <f>(SUMIF(PA!C:C,C6,PA!K:K)/1000)-H6</f>
        <v>0</v>
      </c>
      <c r="J6" s="63">
        <f>'PI Fehidro'!J10+'PI Fehidro'!K10</f>
        <v>80</v>
      </c>
      <c r="K6" s="62">
        <f>(SUMIF(PA!C:C,C6,PA!L:L)/1000)-J6</f>
        <v>0</v>
      </c>
      <c r="L6" s="63">
        <f>D6+F6+H6+J6</f>
        <v>500</v>
      </c>
      <c r="M6" s="63">
        <f>E6+G6+I6+K6</f>
        <v>0</v>
      </c>
      <c r="N6" s="63">
        <f>F6+H6+J6</f>
        <v>280</v>
      </c>
      <c r="O6" s="63">
        <f>G6+I6+K6</f>
        <v>0</v>
      </c>
      <c r="P6" s="118">
        <f>SUM(F6:K6)/$F$38</f>
        <v>5.6462644884417183E-3</v>
      </c>
      <c r="Q6" s="151">
        <f>SUM(P6:P12)</f>
        <v>0.18715623293371189</v>
      </c>
      <c r="R6" s="6"/>
    </row>
    <row r="7" spans="1:18" ht="30" customHeight="1" thickBot="1">
      <c r="A7" s="5"/>
      <c r="B7" s="149"/>
      <c r="C7" s="61" t="s">
        <v>16</v>
      </c>
      <c r="D7" s="62">
        <f>'PI Fehidro'!D11+'PI Fehidro'!E11</f>
        <v>0</v>
      </c>
      <c r="E7" s="62">
        <f>(SUMIF(PA!C:C,C7,PA!I:I)/1000)-D7</f>
        <v>0</v>
      </c>
      <c r="F7" s="62">
        <f>'PI Fehidro'!F11+'PI Fehidro'!G11</f>
        <v>250</v>
      </c>
      <c r="G7" s="62">
        <f>(SUMIF(PA!C:C,C7,PA!J:J)/1000)-F7</f>
        <v>0</v>
      </c>
      <c r="H7" s="63">
        <f>'PI Fehidro'!H11+'PI Fehidro'!I11</f>
        <v>3150</v>
      </c>
      <c r="I7" s="62">
        <f>(SUMIF(PA!C:C,C7,PA!K:K)/1000)-H7</f>
        <v>0</v>
      </c>
      <c r="J7" s="63">
        <f>'PI Fehidro'!J11+'PI Fehidro'!K11</f>
        <v>550</v>
      </c>
      <c r="K7" s="62">
        <f>(SUMIF(PA!C:C,C7,PA!L:L)/1000)-J7</f>
        <v>0</v>
      </c>
      <c r="L7" s="63">
        <f t="shared" ref="L7:L36" si="0">D7+F7+H7+J7</f>
        <v>3950</v>
      </c>
      <c r="M7" s="63">
        <f t="shared" ref="M7:M36" si="1">E7+G7+I7+K7</f>
        <v>0</v>
      </c>
      <c r="N7" s="63">
        <f t="shared" ref="N7:N36" si="2">F7+H7+J7</f>
        <v>3950</v>
      </c>
      <c r="O7" s="63">
        <f t="shared" ref="O7:O36" si="3">G7+I7+K7</f>
        <v>0</v>
      </c>
      <c r="P7" s="118">
        <f t="shared" ref="P7:P36" si="4">SUM(F7:K7)/$F$38</f>
        <v>7.9652659747659962E-2</v>
      </c>
      <c r="Q7" s="151"/>
      <c r="R7" s="6"/>
    </row>
    <row r="8" spans="1:18" ht="30" customHeight="1" thickBot="1">
      <c r="A8" s="5"/>
      <c r="B8" s="149"/>
      <c r="C8" s="61" t="s">
        <v>47</v>
      </c>
      <c r="D8" s="62">
        <f>'PI Fehidro'!D12+'PI Fehidro'!E12</f>
        <v>0</v>
      </c>
      <c r="E8" s="62">
        <f>(SUMIF(PA!C:C,C8,PA!I:I)/1000)-D8</f>
        <v>0</v>
      </c>
      <c r="F8" s="62">
        <f>'PI Fehidro'!F12+'PI Fehidro'!G12</f>
        <v>0</v>
      </c>
      <c r="G8" s="62">
        <f>(SUMIF(PA!C:C,C8,PA!J:J)/1000)-F8</f>
        <v>0</v>
      </c>
      <c r="H8" s="63">
        <f>'PI Fehidro'!H12+'PI Fehidro'!I12</f>
        <v>800</v>
      </c>
      <c r="I8" s="62">
        <f>(SUMIF(PA!C:C,C8,PA!K:K)/1000)-H8</f>
        <v>0</v>
      </c>
      <c r="J8" s="63">
        <f>'PI Fehidro'!J12+'PI Fehidro'!K12</f>
        <v>0</v>
      </c>
      <c r="K8" s="62">
        <f>(SUMIF(PA!C:C,C8,PA!L:L)/1000)-J8</f>
        <v>0</v>
      </c>
      <c r="L8" s="63">
        <f t="shared" si="0"/>
        <v>800</v>
      </c>
      <c r="M8" s="63">
        <f t="shared" si="1"/>
        <v>0</v>
      </c>
      <c r="N8" s="63">
        <f t="shared" si="2"/>
        <v>800</v>
      </c>
      <c r="O8" s="63">
        <f t="shared" si="3"/>
        <v>0</v>
      </c>
      <c r="P8" s="118">
        <f t="shared" si="4"/>
        <v>1.6132184252690626E-2</v>
      </c>
      <c r="Q8" s="151"/>
      <c r="R8" s="6"/>
    </row>
    <row r="9" spans="1:18" ht="30" customHeight="1" thickBot="1">
      <c r="A9" s="5"/>
      <c r="B9" s="149"/>
      <c r="C9" s="61" t="s">
        <v>17</v>
      </c>
      <c r="D9" s="62">
        <f>'PI Fehidro'!D13+'PI Fehidro'!E13</f>
        <v>800</v>
      </c>
      <c r="E9" s="62">
        <f>(SUMIF(PA!C:C,C9,PA!I:I)/1000)-D9</f>
        <v>0</v>
      </c>
      <c r="F9" s="62">
        <f>'PI Fehidro'!F13+'PI Fehidro'!G13</f>
        <v>0</v>
      </c>
      <c r="G9" s="62">
        <f>(SUMIF(PA!C:C,C9,PA!J:J)/1000)-F9</f>
        <v>0</v>
      </c>
      <c r="H9" s="63">
        <f>'PI Fehidro'!H13+'PI Fehidro'!I13</f>
        <v>400</v>
      </c>
      <c r="I9" s="62">
        <f>(SUMIF(PA!C:C,C9,PA!K:K)/1000)-H9</f>
        <v>0</v>
      </c>
      <c r="J9" s="63">
        <f>'PI Fehidro'!J13+'PI Fehidro'!K13</f>
        <v>0</v>
      </c>
      <c r="K9" s="62">
        <f>(SUMIF(PA!C:C,C9,PA!L:L)/1000)-J9</f>
        <v>0</v>
      </c>
      <c r="L9" s="63">
        <f t="shared" si="0"/>
        <v>1200</v>
      </c>
      <c r="M9" s="63">
        <f t="shared" si="1"/>
        <v>0</v>
      </c>
      <c r="N9" s="63">
        <f t="shared" si="2"/>
        <v>400</v>
      </c>
      <c r="O9" s="63">
        <f t="shared" si="3"/>
        <v>0</v>
      </c>
      <c r="P9" s="118">
        <f t="shared" si="4"/>
        <v>8.0660921263453131E-3</v>
      </c>
      <c r="Q9" s="151"/>
      <c r="R9" s="6"/>
    </row>
    <row r="10" spans="1:18" ht="30" customHeight="1" thickBot="1">
      <c r="A10" s="5"/>
      <c r="B10" s="149"/>
      <c r="C10" s="61" t="s">
        <v>18</v>
      </c>
      <c r="D10" s="62">
        <f>'PI Fehidro'!D14+'PI Fehidro'!E14</f>
        <v>1600</v>
      </c>
      <c r="E10" s="62">
        <f>(SUMIF(PA!C:C,C10,PA!I:I)/1000)-D10</f>
        <v>0</v>
      </c>
      <c r="F10" s="62">
        <f>'PI Fehidro'!F14+'PI Fehidro'!G14</f>
        <v>800</v>
      </c>
      <c r="G10" s="62">
        <f>(SUMIF(PA!C:C,C10,PA!J:J)/1000)-F10</f>
        <v>0</v>
      </c>
      <c r="H10" s="63">
        <f>'PI Fehidro'!H14+'PI Fehidro'!I14</f>
        <v>1300</v>
      </c>
      <c r="I10" s="62">
        <f>(SUMIF(PA!C:C,C10,PA!K:K)/1000)-H10</f>
        <v>0</v>
      </c>
      <c r="J10" s="63">
        <f>'PI Fehidro'!J14+'PI Fehidro'!K14</f>
        <v>1050</v>
      </c>
      <c r="K10" s="62">
        <f>(SUMIF(PA!C:C,C10,PA!L:L)/1000)-J10</f>
        <v>0</v>
      </c>
      <c r="L10" s="63">
        <f t="shared" si="0"/>
        <v>4750</v>
      </c>
      <c r="M10" s="63">
        <f t="shared" si="1"/>
        <v>0</v>
      </c>
      <c r="N10" s="63">
        <f t="shared" si="2"/>
        <v>3150</v>
      </c>
      <c r="O10" s="63">
        <f t="shared" si="3"/>
        <v>0</v>
      </c>
      <c r="P10" s="118">
        <f t="shared" si="4"/>
        <v>6.3520475494969336E-2</v>
      </c>
      <c r="Q10" s="151"/>
      <c r="R10" s="6"/>
    </row>
    <row r="11" spans="1:18" ht="30" customHeight="1" thickBot="1">
      <c r="A11" s="5"/>
      <c r="B11" s="149"/>
      <c r="C11" s="61" t="s">
        <v>19</v>
      </c>
      <c r="D11" s="62">
        <f>'PI Fehidro'!D15+'PI Fehidro'!E15</f>
        <v>0</v>
      </c>
      <c r="E11" s="62">
        <f>(SUMIF(PA!C:C,C11,PA!I:I)/1000)-D11</f>
        <v>0</v>
      </c>
      <c r="F11" s="62">
        <f>'PI Fehidro'!F15+'PI Fehidro'!G15</f>
        <v>0</v>
      </c>
      <c r="G11" s="62">
        <f>(SUMIF(PA!C:C,C11,PA!J:J)/1000)-F11</f>
        <v>0</v>
      </c>
      <c r="H11" s="63">
        <f>'PI Fehidro'!H15+'PI Fehidro'!I15</f>
        <v>0</v>
      </c>
      <c r="I11" s="62">
        <f>(SUMIF(PA!C:C,C11,PA!K:K)/1000)-H11</f>
        <v>0</v>
      </c>
      <c r="J11" s="63">
        <f>'PI Fehidro'!J15+'PI Fehidro'!K15</f>
        <v>0</v>
      </c>
      <c r="K11" s="62">
        <f>(SUMIF(PA!C:C,C11,PA!L:L)/1000)-J11</f>
        <v>0</v>
      </c>
      <c r="L11" s="63">
        <f t="shared" si="0"/>
        <v>0</v>
      </c>
      <c r="M11" s="63">
        <f t="shared" si="1"/>
        <v>0</v>
      </c>
      <c r="N11" s="63">
        <f t="shared" si="2"/>
        <v>0</v>
      </c>
      <c r="O11" s="63">
        <f t="shared" si="3"/>
        <v>0</v>
      </c>
      <c r="P11" s="118">
        <f t="shared" si="4"/>
        <v>0</v>
      </c>
      <c r="Q11" s="151"/>
      <c r="R11" s="6"/>
    </row>
    <row r="12" spans="1:18" ht="30" customHeight="1" thickBot="1">
      <c r="A12" s="5"/>
      <c r="B12" s="150"/>
      <c r="C12" s="61" t="s">
        <v>20</v>
      </c>
      <c r="D12" s="62">
        <f>'PI Fehidro'!D16+'PI Fehidro'!E16</f>
        <v>498.8646</v>
      </c>
      <c r="E12" s="62">
        <f>(SUMIF(PA!C:C,C12,PA!I:I)/1000)-D12</f>
        <v>0</v>
      </c>
      <c r="F12" s="62">
        <f>'PI Fehidro'!F16+'PI Fehidro'!G16</f>
        <v>0</v>
      </c>
      <c r="G12" s="62">
        <f>(SUMIF(PA!C:C,C12,PA!J:J)/1000)-F12</f>
        <v>0</v>
      </c>
      <c r="H12" s="63">
        <f>'PI Fehidro'!H16+'PI Fehidro'!I16</f>
        <v>701.1354</v>
      </c>
      <c r="I12" s="62">
        <f>(SUMIF(PA!C:C,C12,PA!K:K)/1000)-H12</f>
        <v>0</v>
      </c>
      <c r="J12" s="63">
        <f>'PI Fehidro'!J16+'PI Fehidro'!K16</f>
        <v>0</v>
      </c>
      <c r="K12" s="62">
        <f>(SUMIF(PA!C:C,C12,PA!L:L)/1000)-J12</f>
        <v>0</v>
      </c>
      <c r="L12" s="63">
        <f t="shared" si="0"/>
        <v>1200</v>
      </c>
      <c r="M12" s="63">
        <f t="shared" si="1"/>
        <v>0</v>
      </c>
      <c r="N12" s="63">
        <f t="shared" si="2"/>
        <v>701.1354</v>
      </c>
      <c r="O12" s="63">
        <f t="shared" si="3"/>
        <v>0</v>
      </c>
      <c r="P12" s="118">
        <f t="shared" si="4"/>
        <v>1.4138556823604927E-2</v>
      </c>
      <c r="Q12" s="151"/>
      <c r="R12" s="6"/>
    </row>
    <row r="13" spans="1:18" ht="30" customHeight="1" thickBot="1">
      <c r="B13" s="148" t="s">
        <v>8</v>
      </c>
      <c r="C13" s="61" t="s">
        <v>21</v>
      </c>
      <c r="D13" s="62">
        <f>'PI Fehidro'!D17+'PI Fehidro'!E17</f>
        <v>0</v>
      </c>
      <c r="E13" s="62">
        <f>(SUMIF(PA!C:C,C13,PA!I:I)/1000)-D13</f>
        <v>0</v>
      </c>
      <c r="F13" s="62">
        <f>'PI Fehidro'!F17+'PI Fehidro'!G17</f>
        <v>0</v>
      </c>
      <c r="G13" s="62">
        <f>(SUMIF(PA!C:C,C13,PA!J:J)/1000)-F13</f>
        <v>0</v>
      </c>
      <c r="H13" s="63">
        <f>'PI Fehidro'!H17+'PI Fehidro'!I17</f>
        <v>100</v>
      </c>
      <c r="I13" s="62">
        <f>(SUMIF(PA!C:C,C13,PA!K:K)/1000)-H13</f>
        <v>0</v>
      </c>
      <c r="J13" s="63">
        <f>'PI Fehidro'!J17+'PI Fehidro'!K17</f>
        <v>100</v>
      </c>
      <c r="K13" s="62">
        <f>(SUMIF(PA!C:C,C13,PA!L:L)/1000)-J13</f>
        <v>0</v>
      </c>
      <c r="L13" s="63">
        <f t="shared" si="0"/>
        <v>200</v>
      </c>
      <c r="M13" s="63">
        <f t="shared" si="1"/>
        <v>0</v>
      </c>
      <c r="N13" s="63">
        <f t="shared" si="2"/>
        <v>200</v>
      </c>
      <c r="O13" s="63">
        <f t="shared" si="3"/>
        <v>0</v>
      </c>
      <c r="P13" s="118">
        <f t="shared" si="4"/>
        <v>4.0330460631726565E-3</v>
      </c>
      <c r="Q13" s="151">
        <f>SUM(P13:P17)</f>
        <v>9.2760059452971083E-3</v>
      </c>
      <c r="R13" s="6"/>
    </row>
    <row r="14" spans="1:18" ht="30" customHeight="1" thickBot="1">
      <c r="B14" s="149"/>
      <c r="C14" s="61" t="s">
        <v>22</v>
      </c>
      <c r="D14" s="62">
        <f>'PI Fehidro'!D18+'PI Fehidro'!E18</f>
        <v>0</v>
      </c>
      <c r="E14" s="62">
        <f>(SUMIF(PA!C:C,C14,PA!I:I)/1000)-D14</f>
        <v>0</v>
      </c>
      <c r="F14" s="62">
        <f>'PI Fehidro'!F18+'PI Fehidro'!G18</f>
        <v>0</v>
      </c>
      <c r="G14" s="62">
        <f>(SUMIF(PA!C:C,C14,PA!J:J)/1000)-F14</f>
        <v>0</v>
      </c>
      <c r="H14" s="63">
        <f>'PI Fehidro'!H18+'PI Fehidro'!I18</f>
        <v>0</v>
      </c>
      <c r="I14" s="62">
        <f>(SUMIF(PA!C:C,C14,PA!K:K)/1000)-H14</f>
        <v>0</v>
      </c>
      <c r="J14" s="63">
        <f>'PI Fehidro'!J18+'PI Fehidro'!K18</f>
        <v>0</v>
      </c>
      <c r="K14" s="62">
        <f>(SUMIF(PA!C:C,C14,PA!L:L)/1000)-J14</f>
        <v>0</v>
      </c>
      <c r="L14" s="63">
        <f t="shared" si="0"/>
        <v>0</v>
      </c>
      <c r="M14" s="63">
        <f t="shared" si="1"/>
        <v>0</v>
      </c>
      <c r="N14" s="63">
        <f t="shared" si="2"/>
        <v>0</v>
      </c>
      <c r="O14" s="63">
        <f t="shared" si="3"/>
        <v>0</v>
      </c>
      <c r="P14" s="118">
        <f t="shared" si="4"/>
        <v>0</v>
      </c>
      <c r="Q14" s="151"/>
      <c r="R14" s="6"/>
    </row>
    <row r="15" spans="1:18" ht="30" customHeight="1" thickBot="1">
      <c r="B15" s="149"/>
      <c r="C15" s="61" t="s">
        <v>23</v>
      </c>
      <c r="D15" s="62">
        <f>'PI Fehidro'!D19+'PI Fehidro'!E19</f>
        <v>0</v>
      </c>
      <c r="E15" s="62">
        <f>(SUMIF(PA!C:C,C15,PA!I:I)/1000)-D15</f>
        <v>0</v>
      </c>
      <c r="F15" s="62">
        <f>'PI Fehidro'!F19+'PI Fehidro'!G19</f>
        <v>0</v>
      </c>
      <c r="G15" s="62">
        <f>(SUMIF(PA!C:C,C15,PA!J:J)/1000)-F15</f>
        <v>0</v>
      </c>
      <c r="H15" s="63">
        <f>'PI Fehidro'!H19+'PI Fehidro'!I19</f>
        <v>150</v>
      </c>
      <c r="I15" s="62">
        <f>(SUMIF(PA!C:C,C15,PA!K:K)/1000)-H15</f>
        <v>0</v>
      </c>
      <c r="J15" s="63">
        <f>'PI Fehidro'!J19+'PI Fehidro'!K19</f>
        <v>0</v>
      </c>
      <c r="K15" s="62">
        <f>(SUMIF(PA!C:C,C15,PA!L:L)/1000)-J15</f>
        <v>0</v>
      </c>
      <c r="L15" s="63">
        <f t="shared" si="0"/>
        <v>150</v>
      </c>
      <c r="M15" s="63">
        <f t="shared" si="1"/>
        <v>0</v>
      </c>
      <c r="N15" s="63">
        <f t="shared" si="2"/>
        <v>150</v>
      </c>
      <c r="O15" s="63">
        <f t="shared" si="3"/>
        <v>0</v>
      </c>
      <c r="P15" s="118">
        <f t="shared" si="4"/>
        <v>3.024784547379492E-3</v>
      </c>
      <c r="Q15" s="151"/>
      <c r="R15" s="6"/>
    </row>
    <row r="16" spans="1:18" ht="30" customHeight="1" thickBot="1">
      <c r="B16" s="149"/>
      <c r="C16" s="61" t="s">
        <v>24</v>
      </c>
      <c r="D16" s="62">
        <f>'PI Fehidro'!D20+'PI Fehidro'!E20</f>
        <v>0</v>
      </c>
      <c r="E16" s="62">
        <f>(SUMIF(PA!C:C,C16,PA!I:I)/1000)-D16</f>
        <v>0</v>
      </c>
      <c r="F16" s="62">
        <f>'PI Fehidro'!F20+'PI Fehidro'!G20</f>
        <v>0</v>
      </c>
      <c r="G16" s="62">
        <f>(SUMIF(PA!C:C,C16,PA!J:J)/1000)-F16</f>
        <v>0</v>
      </c>
      <c r="H16" s="63">
        <f>'PI Fehidro'!H20+'PI Fehidro'!I20</f>
        <v>0</v>
      </c>
      <c r="I16" s="62">
        <f>(SUMIF(PA!C:C,C16,PA!K:K)/1000)-H16</f>
        <v>0</v>
      </c>
      <c r="J16" s="63">
        <f>'PI Fehidro'!J20+'PI Fehidro'!K20</f>
        <v>0</v>
      </c>
      <c r="K16" s="62">
        <f>(SUMIF(PA!C:C,C16,PA!L:L)/1000)-J16</f>
        <v>0</v>
      </c>
      <c r="L16" s="63">
        <f t="shared" si="0"/>
        <v>0</v>
      </c>
      <c r="M16" s="63">
        <f t="shared" si="1"/>
        <v>0</v>
      </c>
      <c r="N16" s="63">
        <f t="shared" si="2"/>
        <v>0</v>
      </c>
      <c r="O16" s="63">
        <f t="shared" si="3"/>
        <v>0</v>
      </c>
      <c r="P16" s="118">
        <f t="shared" si="4"/>
        <v>0</v>
      </c>
      <c r="Q16" s="151"/>
      <c r="R16" s="6"/>
    </row>
    <row r="17" spans="2:18" ht="30" customHeight="1" thickBot="1">
      <c r="B17" s="150"/>
      <c r="C17" s="61" t="s">
        <v>25</v>
      </c>
      <c r="D17" s="62">
        <f>'PI Fehidro'!D21+'PI Fehidro'!E21</f>
        <v>55</v>
      </c>
      <c r="E17" s="62">
        <f>(SUMIF(PA!C:C,C17,PA!I:I)/1000)-D17</f>
        <v>0</v>
      </c>
      <c r="F17" s="62">
        <f>'PI Fehidro'!F21+'PI Fehidro'!G21</f>
        <v>55</v>
      </c>
      <c r="G17" s="62">
        <f>(SUMIF(PA!C:C,C17,PA!J:J)/1000)-F17</f>
        <v>0</v>
      </c>
      <c r="H17" s="63">
        <f>'PI Fehidro'!H21+'PI Fehidro'!I21</f>
        <v>55</v>
      </c>
      <c r="I17" s="62">
        <f>(SUMIF(PA!C:C,C17,PA!K:K)/1000)-H17</f>
        <v>0</v>
      </c>
      <c r="J17" s="63">
        <f>'PI Fehidro'!J21+'PI Fehidro'!K21</f>
        <v>0</v>
      </c>
      <c r="K17" s="62">
        <f>(SUMIF(PA!C:C,C17,PA!L:L)/1000)-J17</f>
        <v>0</v>
      </c>
      <c r="L17" s="63">
        <f t="shared" si="0"/>
        <v>165</v>
      </c>
      <c r="M17" s="63">
        <f t="shared" si="1"/>
        <v>0</v>
      </c>
      <c r="N17" s="63">
        <f t="shared" si="2"/>
        <v>110</v>
      </c>
      <c r="O17" s="63">
        <f t="shared" si="3"/>
        <v>0</v>
      </c>
      <c r="P17" s="118">
        <f t="shared" si="4"/>
        <v>2.2181753347449611E-3</v>
      </c>
      <c r="Q17" s="151"/>
      <c r="R17" s="6"/>
    </row>
    <row r="18" spans="2:18" ht="30" customHeight="1" thickBot="1">
      <c r="B18" s="148" t="s">
        <v>9</v>
      </c>
      <c r="C18" s="61" t="s">
        <v>26</v>
      </c>
      <c r="D18" s="62">
        <f>'PI Fehidro'!D22+'PI Fehidro'!E22</f>
        <v>223.97829999999999</v>
      </c>
      <c r="E18" s="62">
        <f>(SUMIF(PA!C:C,C18,PA!I:I)/1000)-D18</f>
        <v>0</v>
      </c>
      <c r="F18" s="62">
        <f>'PI Fehidro'!F22+'PI Fehidro'!G22</f>
        <v>0</v>
      </c>
      <c r="G18" s="62">
        <f>(SUMIF(PA!C:C,C18,PA!J:J)/1000)-F18</f>
        <v>0</v>
      </c>
      <c r="H18" s="63">
        <f>'PI Fehidro'!H22+'PI Fehidro'!I22</f>
        <v>1200</v>
      </c>
      <c r="I18" s="62">
        <f>(SUMIF(PA!C:C,C18,PA!K:K)/1000)-H18</f>
        <v>0</v>
      </c>
      <c r="J18" s="63">
        <f>'PI Fehidro'!J22+'PI Fehidro'!K22</f>
        <v>976.02170000000001</v>
      </c>
      <c r="K18" s="62">
        <f>(SUMIF(PA!C:C,C18,PA!L:L)/1000)-J18</f>
        <v>0</v>
      </c>
      <c r="L18" s="63">
        <f t="shared" si="0"/>
        <v>2400</v>
      </c>
      <c r="M18" s="63">
        <f t="shared" si="1"/>
        <v>0</v>
      </c>
      <c r="N18" s="63">
        <f t="shared" si="2"/>
        <v>2176.0217000000002</v>
      </c>
      <c r="O18" s="63">
        <f t="shared" si="3"/>
        <v>0</v>
      </c>
      <c r="P18" s="118">
        <f t="shared" si="4"/>
        <v>4.3879978752816358E-2</v>
      </c>
      <c r="Q18" s="151">
        <f>SUM(P18:P22)</f>
        <v>0.10695359274398616</v>
      </c>
      <c r="R18" s="6"/>
    </row>
    <row r="19" spans="2:18" ht="30" customHeight="1" thickBot="1">
      <c r="B19" s="149"/>
      <c r="C19" s="61" t="s">
        <v>27</v>
      </c>
      <c r="D19" s="62">
        <f>'PI Fehidro'!D23+'PI Fehidro'!E23</f>
        <v>0</v>
      </c>
      <c r="E19" s="62">
        <f>(SUMIF(PA!C:C,C19,PA!I:I)/1000)-D19</f>
        <v>0</v>
      </c>
      <c r="F19" s="62">
        <f>'PI Fehidro'!F23+'PI Fehidro'!G23</f>
        <v>0</v>
      </c>
      <c r="G19" s="62">
        <f>(SUMIF(PA!C:C,C19,PA!J:J)/1000)-F19</f>
        <v>0</v>
      </c>
      <c r="H19" s="63">
        <f>'PI Fehidro'!H23+'PI Fehidro'!I23</f>
        <v>1200</v>
      </c>
      <c r="I19" s="62">
        <f>(SUMIF(PA!C:C,C19,PA!K:K)/1000)-H19</f>
        <v>0</v>
      </c>
      <c r="J19" s="63">
        <f>'PI Fehidro'!J23+'PI Fehidro'!K23</f>
        <v>800</v>
      </c>
      <c r="K19" s="62">
        <f>(SUMIF(PA!C:C,C19,PA!L:L)/1000)-J19</f>
        <v>0</v>
      </c>
      <c r="L19" s="63">
        <f t="shared" si="0"/>
        <v>2000</v>
      </c>
      <c r="M19" s="63">
        <f t="shared" si="1"/>
        <v>0</v>
      </c>
      <c r="N19" s="63">
        <f t="shared" si="2"/>
        <v>2000</v>
      </c>
      <c r="O19" s="63">
        <f t="shared" si="3"/>
        <v>0</v>
      </c>
      <c r="P19" s="118">
        <f t="shared" si="4"/>
        <v>4.0330460631726558E-2</v>
      </c>
      <c r="Q19" s="151"/>
      <c r="R19" s="6"/>
    </row>
    <row r="20" spans="2:18" ht="30" customHeight="1" thickBot="1">
      <c r="B20" s="149"/>
      <c r="C20" s="61" t="s">
        <v>28</v>
      </c>
      <c r="D20" s="62">
        <f>'PI Fehidro'!D24+'PI Fehidro'!E24</f>
        <v>372.16</v>
      </c>
      <c r="E20" s="62">
        <f>(SUMIF(PA!C:C,C20,PA!I:I)/1000)-D20</f>
        <v>0</v>
      </c>
      <c r="F20" s="62">
        <f>'PI Fehidro'!F24+'PI Fehidro'!G24</f>
        <v>0</v>
      </c>
      <c r="G20" s="62">
        <f>(SUMIF(PA!C:C,C20,PA!J:J)/1000)-F20</f>
        <v>0</v>
      </c>
      <c r="H20" s="63">
        <f>'PI Fehidro'!H24+'PI Fehidro'!I24</f>
        <v>600</v>
      </c>
      <c r="I20" s="62">
        <f>(SUMIF(PA!C:C,C20,PA!K:K)/1000)-H20</f>
        <v>0</v>
      </c>
      <c r="J20" s="63">
        <f>'PI Fehidro'!J24+'PI Fehidro'!K24</f>
        <v>527.84</v>
      </c>
      <c r="K20" s="62">
        <f>(SUMIF(PA!C:C,C20,PA!L:L)/1000)-J20</f>
        <v>0</v>
      </c>
      <c r="L20" s="63">
        <f t="shared" si="0"/>
        <v>1500</v>
      </c>
      <c r="M20" s="63">
        <f t="shared" si="1"/>
        <v>0</v>
      </c>
      <c r="N20" s="63">
        <f t="shared" si="2"/>
        <v>1127.8400000000001</v>
      </c>
      <c r="O20" s="63">
        <f t="shared" si="3"/>
        <v>0</v>
      </c>
      <c r="P20" s="118">
        <f t="shared" si="4"/>
        <v>2.2743153359443245E-2</v>
      </c>
      <c r="Q20" s="151"/>
      <c r="R20" s="6"/>
    </row>
    <row r="21" spans="2:18" ht="30" customHeight="1" thickBot="1">
      <c r="B21" s="149"/>
      <c r="C21" s="61" t="s">
        <v>29</v>
      </c>
      <c r="D21" s="62">
        <f>'PI Fehidro'!D25+'PI Fehidro'!E25</f>
        <v>0</v>
      </c>
      <c r="E21" s="62">
        <f>(SUMIF(PA!C:C,C21,PA!I:I)/1000)-D21</f>
        <v>0</v>
      </c>
      <c r="F21" s="62">
        <f>'PI Fehidro'!F25+'PI Fehidro'!G25</f>
        <v>0</v>
      </c>
      <c r="G21" s="62">
        <f>(SUMIF(PA!C:C,C21,PA!J:J)/1000)-F21</f>
        <v>0</v>
      </c>
      <c r="H21" s="63">
        <f>'PI Fehidro'!H25+'PI Fehidro'!I25</f>
        <v>0</v>
      </c>
      <c r="I21" s="62">
        <f>(SUMIF(PA!C:C,C21,PA!K:K)/1000)-H21</f>
        <v>0</v>
      </c>
      <c r="J21" s="63">
        <f>'PI Fehidro'!J25+'PI Fehidro'!K25</f>
        <v>0</v>
      </c>
      <c r="K21" s="62">
        <f>(SUMIF(PA!C:C,C21,PA!L:L)/1000)-J21</f>
        <v>0</v>
      </c>
      <c r="L21" s="63">
        <f t="shared" si="0"/>
        <v>0</v>
      </c>
      <c r="M21" s="63">
        <f t="shared" si="1"/>
        <v>0</v>
      </c>
      <c r="N21" s="63">
        <f t="shared" si="2"/>
        <v>0</v>
      </c>
      <c r="O21" s="63">
        <f t="shared" si="3"/>
        <v>0</v>
      </c>
      <c r="P21" s="118">
        <f t="shared" si="4"/>
        <v>0</v>
      </c>
      <c r="Q21" s="151"/>
      <c r="R21" s="6"/>
    </row>
    <row r="22" spans="2:18" ht="30" customHeight="1" thickBot="1">
      <c r="B22" s="150"/>
      <c r="C22" s="61" t="s">
        <v>30</v>
      </c>
      <c r="D22" s="62">
        <f>'PI Fehidro'!D26+'PI Fehidro'!E26</f>
        <v>0</v>
      </c>
      <c r="E22" s="62">
        <f>(SUMIF(PA!C:C,C22,PA!I:I)/1000)-D22</f>
        <v>0</v>
      </c>
      <c r="F22" s="62">
        <f>'PI Fehidro'!F26+'PI Fehidro'!G26</f>
        <v>0</v>
      </c>
      <c r="G22" s="62">
        <f>(SUMIF(PA!C:C,C22,PA!J:J)/1000)-F22</f>
        <v>0</v>
      </c>
      <c r="H22" s="63">
        <f>'PI Fehidro'!H26+'PI Fehidro'!I26</f>
        <v>0</v>
      </c>
      <c r="I22" s="62">
        <f>(SUMIF(PA!C:C,C22,PA!K:K)/1000)-H22</f>
        <v>0</v>
      </c>
      <c r="J22" s="63">
        <f>'PI Fehidro'!J26+'PI Fehidro'!K26</f>
        <v>0</v>
      </c>
      <c r="K22" s="62">
        <f>(SUMIF(PA!C:C,C22,PA!L:L)/1000)-J22</f>
        <v>0</v>
      </c>
      <c r="L22" s="63">
        <f t="shared" si="0"/>
        <v>0</v>
      </c>
      <c r="M22" s="63">
        <f t="shared" si="1"/>
        <v>0</v>
      </c>
      <c r="N22" s="63">
        <f t="shared" si="2"/>
        <v>0</v>
      </c>
      <c r="O22" s="63">
        <f t="shared" si="3"/>
        <v>0</v>
      </c>
      <c r="P22" s="118">
        <f t="shared" si="4"/>
        <v>0</v>
      </c>
      <c r="Q22" s="151"/>
      <c r="R22" s="6"/>
    </row>
    <row r="23" spans="2:18" ht="30" customHeight="1" thickBot="1">
      <c r="B23" s="148" t="s">
        <v>10</v>
      </c>
      <c r="C23" s="61" t="s">
        <v>31</v>
      </c>
      <c r="D23" s="62">
        <f>'PI Fehidro'!D27+'PI Fehidro'!E27</f>
        <v>0</v>
      </c>
      <c r="E23" s="62">
        <f>(SUMIF(PA!C:C,C23,PA!I:I)/1000)-D23</f>
        <v>0</v>
      </c>
      <c r="F23" s="62">
        <f>'PI Fehidro'!F27+'PI Fehidro'!G27</f>
        <v>0</v>
      </c>
      <c r="G23" s="62">
        <f>(SUMIF(PA!C:C,C23,PA!J:J)/1000)-F23</f>
        <v>0</v>
      </c>
      <c r="H23" s="63">
        <f>'PI Fehidro'!H27+'PI Fehidro'!I27</f>
        <v>0</v>
      </c>
      <c r="I23" s="62">
        <f>(SUMIF(PA!C:C,C23,PA!K:K)/1000)-H23</f>
        <v>0</v>
      </c>
      <c r="J23" s="63">
        <f>'PI Fehidro'!J27+'PI Fehidro'!K27</f>
        <v>0</v>
      </c>
      <c r="K23" s="62">
        <f>(SUMIF(PA!C:C,C23,PA!L:L)/1000)-J23</f>
        <v>0</v>
      </c>
      <c r="L23" s="63">
        <f t="shared" si="0"/>
        <v>0</v>
      </c>
      <c r="M23" s="63">
        <f t="shared" si="1"/>
        <v>0</v>
      </c>
      <c r="N23" s="63">
        <f t="shared" si="2"/>
        <v>0</v>
      </c>
      <c r="O23" s="63">
        <f t="shared" si="3"/>
        <v>0</v>
      </c>
      <c r="P23" s="118">
        <f t="shared" si="4"/>
        <v>0</v>
      </c>
      <c r="Q23" s="151">
        <f>SUM(P23:P24)</f>
        <v>0.16333836555849257</v>
      </c>
      <c r="R23" s="6"/>
    </row>
    <row r="24" spans="2:18" ht="30" customHeight="1" thickBot="1">
      <c r="B24" s="149"/>
      <c r="C24" s="61" t="s">
        <v>32</v>
      </c>
      <c r="D24" s="62">
        <f>'PI Fehidro'!D28+'PI Fehidro'!E28</f>
        <v>500</v>
      </c>
      <c r="E24" s="62">
        <f>(SUMIF(PA!C:C,C24,PA!I:I)/1000)-D24</f>
        <v>0</v>
      </c>
      <c r="F24" s="62">
        <f>'PI Fehidro'!F28+'PI Fehidro'!G28</f>
        <v>0</v>
      </c>
      <c r="G24" s="62">
        <f>(SUMIF(PA!C:C,C24,PA!J:J)/1000)-F24</f>
        <v>0</v>
      </c>
      <c r="H24" s="63">
        <f>'PI Fehidro'!H28+'PI Fehidro'!I28</f>
        <v>4200</v>
      </c>
      <c r="I24" s="62">
        <f>(SUMIF(PA!C:C,C24,PA!K:K)/1000)-H24</f>
        <v>0</v>
      </c>
      <c r="J24" s="63">
        <f>'PI Fehidro'!J28+'PI Fehidro'!K28</f>
        <v>3900</v>
      </c>
      <c r="K24" s="62">
        <f>(SUMIF(PA!C:C,C24,PA!L:L)/1000)-J24</f>
        <v>0</v>
      </c>
      <c r="L24" s="63">
        <f t="shared" si="0"/>
        <v>8600</v>
      </c>
      <c r="M24" s="63">
        <f t="shared" si="1"/>
        <v>0</v>
      </c>
      <c r="N24" s="63">
        <f>F24+H24+J24</f>
        <v>8100</v>
      </c>
      <c r="O24" s="63">
        <f t="shared" si="3"/>
        <v>0</v>
      </c>
      <c r="P24" s="118">
        <f t="shared" si="4"/>
        <v>0.16333836555849257</v>
      </c>
      <c r="Q24" s="151"/>
      <c r="R24" s="6"/>
    </row>
    <row r="25" spans="2:18" ht="30" customHeight="1" thickBot="1">
      <c r="B25" s="148" t="s">
        <v>11</v>
      </c>
      <c r="C25" s="61" t="s">
        <v>33</v>
      </c>
      <c r="D25" s="62">
        <f>'PI Fehidro'!D29+'PI Fehidro'!E29</f>
        <v>0</v>
      </c>
      <c r="E25" s="62">
        <f>(SUMIF(PA!C:C,C25,PA!I:I)/1000)-D25</f>
        <v>0</v>
      </c>
      <c r="F25" s="62">
        <f>'PI Fehidro'!F29+'PI Fehidro'!G29</f>
        <v>0</v>
      </c>
      <c r="G25" s="62">
        <f>(SUMIF(PA!C:C,C25,PA!J:J)/1000)-F25</f>
        <v>0</v>
      </c>
      <c r="H25" s="63">
        <f>'PI Fehidro'!H29+'PI Fehidro'!I29</f>
        <v>3900</v>
      </c>
      <c r="I25" s="62">
        <f>(SUMIF(PA!C:C,C25,PA!K:K)/1000)-H25</f>
        <v>0</v>
      </c>
      <c r="J25" s="63">
        <f>'PI Fehidro'!J29+'PI Fehidro'!K29</f>
        <v>1700</v>
      </c>
      <c r="K25" s="62">
        <f>(SUMIF(PA!C:C,C25,PA!L:L)/1000)-J25</f>
        <v>0</v>
      </c>
      <c r="L25" s="63">
        <f t="shared" si="0"/>
        <v>5600</v>
      </c>
      <c r="M25" s="63">
        <f t="shared" si="1"/>
        <v>0</v>
      </c>
      <c r="N25" s="63">
        <f t="shared" si="2"/>
        <v>5600</v>
      </c>
      <c r="O25" s="63">
        <f t="shared" si="3"/>
        <v>0</v>
      </c>
      <c r="P25" s="118">
        <f t="shared" si="4"/>
        <v>0.11292528976883437</v>
      </c>
      <c r="Q25" s="175">
        <f>SUM(P25:P27)</f>
        <v>0.12502442795835234</v>
      </c>
      <c r="R25" s="6"/>
    </row>
    <row r="26" spans="2:18" ht="30" customHeight="1" thickBot="1">
      <c r="B26" s="149"/>
      <c r="C26" s="61" t="s">
        <v>34</v>
      </c>
      <c r="D26" s="62">
        <f>'PI Fehidro'!D30+'PI Fehidro'!E30</f>
        <v>0</v>
      </c>
      <c r="E26" s="62">
        <f>(SUMIF(PA!C:C,C26,PA!I:I)/1000)-D26</f>
        <v>0</v>
      </c>
      <c r="F26" s="62">
        <f>'PI Fehidro'!F30+'PI Fehidro'!G30</f>
        <v>0</v>
      </c>
      <c r="G26" s="62">
        <f>(SUMIF(PA!C:C,C26,PA!J:J)/1000)-F26</f>
        <v>0</v>
      </c>
      <c r="H26" s="63">
        <f>'PI Fehidro'!H30+'PI Fehidro'!I30</f>
        <v>0</v>
      </c>
      <c r="I26" s="62">
        <f>(SUMIF(PA!C:C,C26,PA!K:K)/1000)-H26</f>
        <v>0</v>
      </c>
      <c r="J26" s="63">
        <f>'PI Fehidro'!J30+'PI Fehidro'!K30</f>
        <v>0</v>
      </c>
      <c r="K26" s="62">
        <f>(SUMIF(PA!C:C,C26,PA!L:L)/1000)-J26</f>
        <v>0</v>
      </c>
      <c r="L26" s="63">
        <f t="shared" si="0"/>
        <v>0</v>
      </c>
      <c r="M26" s="63">
        <f t="shared" si="1"/>
        <v>0</v>
      </c>
      <c r="N26" s="63">
        <f t="shared" si="2"/>
        <v>0</v>
      </c>
      <c r="O26" s="63">
        <f t="shared" si="3"/>
        <v>0</v>
      </c>
      <c r="P26" s="118">
        <f t="shared" si="4"/>
        <v>0</v>
      </c>
      <c r="Q26" s="176"/>
      <c r="R26" s="6"/>
    </row>
    <row r="27" spans="2:18" ht="30" customHeight="1" thickBot="1">
      <c r="B27" s="150"/>
      <c r="C27" s="61" t="s">
        <v>35</v>
      </c>
      <c r="D27" s="62">
        <f>'PI Fehidro'!D31+'PI Fehidro'!E31</f>
        <v>0</v>
      </c>
      <c r="E27" s="62">
        <f>(SUMIF(PA!C:C,C27,PA!I:I)/1000)-D27</f>
        <v>0</v>
      </c>
      <c r="F27" s="62">
        <f>'PI Fehidro'!F31+'PI Fehidro'!G31</f>
        <v>0</v>
      </c>
      <c r="G27" s="62">
        <f>(SUMIF(PA!C:C,C27,PA!J:J)/1000)-F27</f>
        <v>0</v>
      </c>
      <c r="H27" s="63">
        <f>'PI Fehidro'!H31+'PI Fehidro'!I31</f>
        <v>300</v>
      </c>
      <c r="I27" s="62">
        <f>(SUMIF(PA!C:C,C27,PA!K:K)/1000)-H27</f>
        <v>0</v>
      </c>
      <c r="J27" s="63">
        <f>'PI Fehidro'!J31+'PI Fehidro'!K31</f>
        <v>300</v>
      </c>
      <c r="K27" s="62">
        <f>(SUMIF(PA!C:C,C27,PA!L:L)/1000)-J27</f>
        <v>0</v>
      </c>
      <c r="L27" s="63">
        <f t="shared" si="0"/>
        <v>600</v>
      </c>
      <c r="M27" s="63">
        <f t="shared" si="1"/>
        <v>0</v>
      </c>
      <c r="N27" s="63">
        <f t="shared" si="2"/>
        <v>600</v>
      </c>
      <c r="O27" s="63">
        <f t="shared" si="3"/>
        <v>0</v>
      </c>
      <c r="P27" s="118">
        <f t="shared" si="4"/>
        <v>1.2099138189517968E-2</v>
      </c>
      <c r="Q27" s="177"/>
      <c r="R27" s="6"/>
    </row>
    <row r="28" spans="2:18" ht="30" customHeight="1" thickBot="1">
      <c r="B28" s="148" t="s">
        <v>12</v>
      </c>
      <c r="C28" s="61" t="s">
        <v>36</v>
      </c>
      <c r="D28" s="62">
        <f>'PI Fehidro'!D32+'PI Fehidro'!E32</f>
        <v>0</v>
      </c>
      <c r="E28" s="62">
        <f>(SUMIF(PA!C:C,C28,PA!I:I)/1000)-D28</f>
        <v>0</v>
      </c>
      <c r="F28" s="62">
        <f>'PI Fehidro'!F32+'PI Fehidro'!G32</f>
        <v>0</v>
      </c>
      <c r="G28" s="62">
        <f>(SUMIF(PA!C:C,C28,PA!J:J)/1000)-F28</f>
        <v>0</v>
      </c>
      <c r="H28" s="63">
        <f>'PI Fehidro'!H32+'PI Fehidro'!I32</f>
        <v>0</v>
      </c>
      <c r="I28" s="62">
        <f>(SUMIF(PA!C:C,C28,PA!K:K)/1000)-H28</f>
        <v>0</v>
      </c>
      <c r="J28" s="63">
        <f>'PI Fehidro'!J32+'PI Fehidro'!K32</f>
        <v>0</v>
      </c>
      <c r="K28" s="62">
        <f>(SUMIF(PA!C:C,C28,PA!L:L)/1000)-J28</f>
        <v>0</v>
      </c>
      <c r="L28" s="63">
        <f t="shared" si="0"/>
        <v>0</v>
      </c>
      <c r="M28" s="63">
        <f t="shared" si="1"/>
        <v>0</v>
      </c>
      <c r="N28" s="63">
        <f t="shared" si="2"/>
        <v>0</v>
      </c>
      <c r="O28" s="63">
        <f t="shared" si="3"/>
        <v>0</v>
      </c>
      <c r="P28" s="118">
        <f t="shared" si="4"/>
        <v>0</v>
      </c>
      <c r="Q28" s="151">
        <f>SUM(P28:P30)</f>
        <v>0</v>
      </c>
    </row>
    <row r="29" spans="2:18" ht="30" customHeight="1" thickBot="1">
      <c r="B29" s="149"/>
      <c r="C29" s="61" t="s">
        <v>37</v>
      </c>
      <c r="D29" s="62">
        <f>'PI Fehidro'!D33+'PI Fehidro'!E33</f>
        <v>0</v>
      </c>
      <c r="E29" s="62">
        <f>(SUMIF(PA!C:C,C29,PA!I:I)/1000)-D29</f>
        <v>0</v>
      </c>
      <c r="F29" s="62">
        <f>'PI Fehidro'!F33+'PI Fehidro'!G33</f>
        <v>0</v>
      </c>
      <c r="G29" s="62">
        <f>(SUMIF(PA!C:C,C29,PA!J:J)/1000)-F29</f>
        <v>0</v>
      </c>
      <c r="H29" s="63">
        <f>'PI Fehidro'!H33+'PI Fehidro'!I33</f>
        <v>0</v>
      </c>
      <c r="I29" s="62">
        <f>(SUMIF(PA!C:C,C29,PA!K:K)/1000)-H29</f>
        <v>0</v>
      </c>
      <c r="J29" s="63">
        <f>'PI Fehidro'!J33+'PI Fehidro'!K33</f>
        <v>0</v>
      </c>
      <c r="K29" s="62">
        <f>(SUMIF(PA!C:C,C29,PA!L:L)/1000)-J29</f>
        <v>0</v>
      </c>
      <c r="L29" s="63">
        <f t="shared" si="0"/>
        <v>0</v>
      </c>
      <c r="M29" s="63">
        <f t="shared" si="1"/>
        <v>0</v>
      </c>
      <c r="N29" s="63">
        <f t="shared" si="2"/>
        <v>0</v>
      </c>
      <c r="O29" s="63">
        <f t="shared" si="3"/>
        <v>0</v>
      </c>
      <c r="P29" s="118">
        <f t="shared" si="4"/>
        <v>0</v>
      </c>
      <c r="Q29" s="151"/>
    </row>
    <row r="30" spans="2:18" ht="30" customHeight="1" thickBot="1">
      <c r="B30" s="150"/>
      <c r="C30" s="61" t="s">
        <v>38</v>
      </c>
      <c r="D30" s="62">
        <f>'PI Fehidro'!D34+'PI Fehidro'!E34</f>
        <v>0</v>
      </c>
      <c r="E30" s="62">
        <f>(SUMIF(PA!C:C,C30,PA!I:I)/1000)-D30</f>
        <v>0</v>
      </c>
      <c r="F30" s="62">
        <f>'PI Fehidro'!F34+'PI Fehidro'!G34</f>
        <v>0</v>
      </c>
      <c r="G30" s="62">
        <f>(SUMIF(PA!C:C,C30,PA!J:J)/1000)-F30</f>
        <v>0</v>
      </c>
      <c r="H30" s="63">
        <f>'PI Fehidro'!H34+'PI Fehidro'!I34</f>
        <v>0</v>
      </c>
      <c r="I30" s="62">
        <f>(SUMIF(PA!C:C,C30,PA!K:K)/1000)-H30</f>
        <v>0</v>
      </c>
      <c r="J30" s="63">
        <f>'PI Fehidro'!J34+'PI Fehidro'!K34</f>
        <v>0</v>
      </c>
      <c r="K30" s="62">
        <f>(SUMIF(PA!C:C,C30,PA!L:L)/1000)-J30</f>
        <v>0</v>
      </c>
      <c r="L30" s="63">
        <f t="shared" si="0"/>
        <v>0</v>
      </c>
      <c r="M30" s="63">
        <f t="shared" si="1"/>
        <v>0</v>
      </c>
      <c r="N30" s="63">
        <f t="shared" si="2"/>
        <v>0</v>
      </c>
      <c r="O30" s="63">
        <f t="shared" si="3"/>
        <v>0</v>
      </c>
      <c r="P30" s="118">
        <f t="shared" si="4"/>
        <v>0</v>
      </c>
      <c r="Q30" s="151"/>
    </row>
    <row r="31" spans="2:18" ht="30" customHeight="1" thickBot="1">
      <c r="B31" s="148" t="s">
        <v>13</v>
      </c>
      <c r="C31" s="61" t="s">
        <v>39</v>
      </c>
      <c r="D31" s="62">
        <f>'PI Fehidro'!D35+'PI Fehidro'!E35</f>
        <v>0</v>
      </c>
      <c r="E31" s="62">
        <f>(SUMIF(PA!C:C,C31,PA!I:I)/1000)-D31</f>
        <v>0</v>
      </c>
      <c r="F31" s="62">
        <f>'PI Fehidro'!F35+'PI Fehidro'!G35</f>
        <v>0</v>
      </c>
      <c r="G31" s="62">
        <f>(SUMIF(PA!C:C,C31,PA!J:J)/1000)-F31</f>
        <v>0</v>
      </c>
      <c r="H31" s="63">
        <f>'PI Fehidro'!H35+'PI Fehidro'!I35</f>
        <v>1000</v>
      </c>
      <c r="I31" s="62">
        <f>(SUMIF(PA!C:C,C31,PA!K:K)/1000)-H31</f>
        <v>0</v>
      </c>
      <c r="J31" s="63">
        <f>'PI Fehidro'!J35+'PI Fehidro'!K35</f>
        <v>0</v>
      </c>
      <c r="K31" s="62">
        <f>(SUMIF(PA!C:C,C31,PA!L:L)/1000)-J31</f>
        <v>0</v>
      </c>
      <c r="L31" s="63">
        <f t="shared" si="0"/>
        <v>1000</v>
      </c>
      <c r="M31" s="63">
        <f t="shared" si="1"/>
        <v>0</v>
      </c>
      <c r="N31" s="63">
        <f t="shared" si="2"/>
        <v>1000</v>
      </c>
      <c r="O31" s="63">
        <f t="shared" si="3"/>
        <v>0</v>
      </c>
      <c r="P31" s="118">
        <f t="shared" si="4"/>
        <v>2.0165230315863279E-2</v>
      </c>
      <c r="Q31" s="151">
        <f>SUM(P31:P33)</f>
        <v>0.36297422513654654</v>
      </c>
    </row>
    <row r="32" spans="2:18" ht="30" customHeight="1" thickBot="1">
      <c r="B32" s="149"/>
      <c r="C32" s="61" t="s">
        <v>40</v>
      </c>
      <c r="D32" s="62">
        <f>'PI Fehidro'!D36+'PI Fehidro'!E36</f>
        <v>6139.8741600000003</v>
      </c>
      <c r="E32" s="62">
        <f>(SUMIF(PA!C:C,C32,PA!I:I)/1000)-D32</f>
        <v>0</v>
      </c>
      <c r="F32" s="62">
        <f>'PI Fehidro'!F36+'PI Fehidro'!G36</f>
        <v>7644.9339400000008</v>
      </c>
      <c r="G32" s="62">
        <f>(SUMIF(PA!C:C,C32,PA!J:J)/1000)-F32</f>
        <v>0</v>
      </c>
      <c r="H32" s="63">
        <f>'PI Fehidro'!H36+'PI Fehidro'!I36</f>
        <v>4650</v>
      </c>
      <c r="I32" s="62">
        <f>(SUMIF(PA!C:C,C32,PA!K:K)/1000)-H32</f>
        <v>0</v>
      </c>
      <c r="J32" s="63">
        <f>'PI Fehidro'!J36+'PI Fehidro'!K36</f>
        <v>4705.07</v>
      </c>
      <c r="K32" s="62">
        <f>(SUMIF(PA!C:C,C32,PA!L:L)/1000)-J32</f>
        <v>0</v>
      </c>
      <c r="L32" s="63">
        <f t="shared" si="0"/>
        <v>23139.878100000002</v>
      </c>
      <c r="M32" s="63">
        <f t="shared" si="1"/>
        <v>0</v>
      </c>
      <c r="N32" s="63">
        <f t="shared" si="2"/>
        <v>17000.003940000002</v>
      </c>
      <c r="O32" s="63">
        <f t="shared" si="3"/>
        <v>0</v>
      </c>
      <c r="P32" s="118">
        <f t="shared" si="4"/>
        <v>0.34280899482068328</v>
      </c>
      <c r="Q32" s="151"/>
    </row>
    <row r="33" spans="2:18" ht="30" customHeight="1" thickBot="1">
      <c r="B33" s="150"/>
      <c r="C33" s="61" t="s">
        <v>41</v>
      </c>
      <c r="D33" s="62">
        <f>'PI Fehidro'!D37+'PI Fehidro'!E37</f>
        <v>0</v>
      </c>
      <c r="E33" s="62">
        <f>(SUMIF(PA!C:C,C33,PA!I:I)/1000)-D33</f>
        <v>0</v>
      </c>
      <c r="F33" s="62">
        <f>'PI Fehidro'!F37+'PI Fehidro'!G37</f>
        <v>0</v>
      </c>
      <c r="G33" s="62">
        <f>(SUMIF(PA!C:C,C33,PA!J:J)/1000)-F33</f>
        <v>0</v>
      </c>
      <c r="H33" s="63">
        <f>'PI Fehidro'!H37+'PI Fehidro'!I37</f>
        <v>0</v>
      </c>
      <c r="I33" s="62">
        <f>(SUMIF(PA!C:C,C33,PA!K:K)/1000)-H33</f>
        <v>0</v>
      </c>
      <c r="J33" s="63">
        <f>'PI Fehidro'!J37+'PI Fehidro'!K37</f>
        <v>0</v>
      </c>
      <c r="K33" s="62">
        <f>(SUMIF(PA!C:C,C33,PA!L:L)/1000)-J33</f>
        <v>0</v>
      </c>
      <c r="L33" s="63">
        <f t="shared" si="0"/>
        <v>0</v>
      </c>
      <c r="M33" s="63">
        <f t="shared" si="1"/>
        <v>0</v>
      </c>
      <c r="N33" s="63">
        <f t="shared" si="2"/>
        <v>0</v>
      </c>
      <c r="O33" s="63">
        <f t="shared" si="3"/>
        <v>0</v>
      </c>
      <c r="P33" s="118">
        <f t="shared" si="4"/>
        <v>0</v>
      </c>
      <c r="Q33" s="151"/>
    </row>
    <row r="34" spans="2:18" ht="30" customHeight="1" thickBot="1">
      <c r="B34" s="148" t="s">
        <v>14</v>
      </c>
      <c r="C34" s="61" t="s">
        <v>42</v>
      </c>
      <c r="D34" s="62">
        <f>'PI Fehidro'!D38+'PI Fehidro'!E38</f>
        <v>610.48068999999998</v>
      </c>
      <c r="E34" s="62">
        <f>(SUMIF(PA!C:C,C34,PA!I:I)/1000)-D34</f>
        <v>0</v>
      </c>
      <c r="F34" s="62">
        <f>'PI Fehidro'!F38+'PI Fehidro'!G38</f>
        <v>397.09159000000005</v>
      </c>
      <c r="G34" s="62">
        <f>(SUMIF(PA!C:C,C34,PA!J:J)/1000)-F34</f>
        <v>0</v>
      </c>
      <c r="H34" s="63">
        <f>'PI Fehidro'!H38+'PI Fehidro'!I38</f>
        <v>750</v>
      </c>
      <c r="I34" s="62">
        <f>(SUMIF(PA!C:C,C34,PA!K:K)/1000)-H34</f>
        <v>0</v>
      </c>
      <c r="J34" s="63">
        <f>'PI Fehidro'!J38+'PI Fehidro'!K38</f>
        <v>95</v>
      </c>
      <c r="K34" s="62">
        <f>(SUMIF(PA!C:C,C34,PA!L:L)/1000)-J34</f>
        <v>0</v>
      </c>
      <c r="L34" s="63">
        <f t="shared" si="0"/>
        <v>1852.5722800000001</v>
      </c>
      <c r="M34" s="63">
        <f t="shared" si="1"/>
        <v>0</v>
      </c>
      <c r="N34" s="63">
        <f t="shared" si="2"/>
        <v>1242.09159</v>
      </c>
      <c r="O34" s="63">
        <f t="shared" si="3"/>
        <v>0</v>
      </c>
      <c r="P34" s="118">
        <f t="shared" si="4"/>
        <v>2.5047062985746826E-2</v>
      </c>
      <c r="Q34" s="151">
        <f>SUM(P34:P36)</f>
        <v>4.5277149723613505E-2</v>
      </c>
    </row>
    <row r="35" spans="2:18" ht="30" customHeight="1" thickBot="1">
      <c r="B35" s="149"/>
      <c r="C35" s="61" t="s">
        <v>43</v>
      </c>
      <c r="D35" s="62">
        <f>'PI Fehidro'!D39+'PI Fehidro'!E39</f>
        <v>476.78375</v>
      </c>
      <c r="E35" s="62">
        <f>(SUMIF(PA!C:C,C35,PA!I:I)/1000)-D35</f>
        <v>0</v>
      </c>
      <c r="F35" s="62">
        <f>'PI Fehidro'!F39+'PI Fehidro'!G39</f>
        <v>153.97172</v>
      </c>
      <c r="G35" s="62">
        <f>(SUMIF(PA!C:C,C35,PA!J:J)/1000)-F35</f>
        <v>0</v>
      </c>
      <c r="H35" s="63">
        <f>'PI Fehidro'!H39+'PI Fehidro'!I39</f>
        <v>346.02828000000005</v>
      </c>
      <c r="I35" s="62">
        <f>(SUMIF(PA!C:C,C35,PA!K:K)/1000)-H35</f>
        <v>0</v>
      </c>
      <c r="J35" s="63">
        <f>'PI Fehidro'!J39+'PI Fehidro'!K39</f>
        <v>123.21625</v>
      </c>
      <c r="K35" s="62">
        <f>(SUMIF(PA!C:C,C35,PA!L:L)/1000)-J35</f>
        <v>0</v>
      </c>
      <c r="L35" s="63">
        <f t="shared" si="0"/>
        <v>1100</v>
      </c>
      <c r="M35" s="63">
        <f t="shared" si="1"/>
        <v>0</v>
      </c>
      <c r="N35" s="63">
        <f t="shared" si="2"/>
        <v>623.21625000000006</v>
      </c>
      <c r="O35" s="63">
        <f t="shared" si="3"/>
        <v>0</v>
      </c>
      <c r="P35" s="118">
        <f t="shared" si="4"/>
        <v>1.2567299217838631E-2</v>
      </c>
      <c r="Q35" s="151"/>
    </row>
    <row r="36" spans="2:18" ht="30" customHeight="1" thickBot="1">
      <c r="B36" s="150"/>
      <c r="C36" s="61" t="s">
        <v>44</v>
      </c>
      <c r="D36" s="62">
        <f>'PI Fehidro'!D40+'PI Fehidro'!E40</f>
        <v>0</v>
      </c>
      <c r="E36" s="62">
        <f>(SUMIF(PA!C:C,C36,PA!I:I)/1000)-D36</f>
        <v>0</v>
      </c>
      <c r="F36" s="62">
        <f>'PI Fehidro'!F40+'PI Fehidro'!G40</f>
        <v>80</v>
      </c>
      <c r="G36" s="62">
        <f>(SUMIF(PA!C:C,C36,PA!J:J)/1000)-F36</f>
        <v>0</v>
      </c>
      <c r="H36" s="63">
        <f>'PI Fehidro'!H40+'PI Fehidro'!I40</f>
        <v>150</v>
      </c>
      <c r="I36" s="62">
        <f>(SUMIF(PA!C:C,C36,PA!K:K)/1000)-H36</f>
        <v>0</v>
      </c>
      <c r="J36" s="63">
        <f>'PI Fehidro'!J40+'PI Fehidro'!K40</f>
        <v>150</v>
      </c>
      <c r="K36" s="62">
        <f>(SUMIF(PA!C:C,C36,PA!L:L)/1000)-J36</f>
        <v>0</v>
      </c>
      <c r="L36" s="63">
        <f t="shared" si="0"/>
        <v>380</v>
      </c>
      <c r="M36" s="63">
        <f t="shared" si="1"/>
        <v>0</v>
      </c>
      <c r="N36" s="63">
        <f t="shared" si="2"/>
        <v>380</v>
      </c>
      <c r="O36" s="63">
        <f t="shared" si="3"/>
        <v>0</v>
      </c>
      <c r="P36" s="118">
        <f t="shared" si="4"/>
        <v>7.6627875200280466E-3</v>
      </c>
      <c r="Q36" s="151"/>
    </row>
    <row r="37" spans="2:18" ht="55.15" customHeight="1" thickBot="1">
      <c r="B37" s="134" t="s">
        <v>67</v>
      </c>
      <c r="C37" s="135"/>
      <c r="D37" s="64">
        <f t="shared" ref="D37:O37" si="5">SUM(D6:D36)</f>
        <v>11497.1415</v>
      </c>
      <c r="E37" s="64">
        <f t="shared" si="5"/>
        <v>0</v>
      </c>
      <c r="F37" s="68">
        <f t="shared" si="5"/>
        <v>9380.9972500000003</v>
      </c>
      <c r="G37" s="68">
        <f t="shared" si="5"/>
        <v>0</v>
      </c>
      <c r="H37" s="68">
        <f t="shared" si="5"/>
        <v>25152.163679999998</v>
      </c>
      <c r="I37" s="68">
        <f>SUM(I6:I36)</f>
        <v>0</v>
      </c>
      <c r="J37" s="68">
        <f t="shared" si="5"/>
        <v>15057.14795</v>
      </c>
      <c r="K37" s="68">
        <f t="shared" si="5"/>
        <v>0</v>
      </c>
      <c r="L37" s="68">
        <f t="shared" si="5"/>
        <v>61087.450380000002</v>
      </c>
      <c r="M37" s="68">
        <f t="shared" si="5"/>
        <v>0</v>
      </c>
      <c r="N37" s="68">
        <f t="shared" si="5"/>
        <v>49590.308879999997</v>
      </c>
      <c r="O37" s="68">
        <f t="shared" si="5"/>
        <v>0</v>
      </c>
      <c r="P37" s="117"/>
      <c r="Q37" s="117"/>
    </row>
    <row r="38" spans="2:18" ht="55.15" customHeight="1" thickBot="1">
      <c r="B38" s="134" t="s">
        <v>83</v>
      </c>
      <c r="C38" s="184"/>
      <c r="D38" s="185"/>
      <c r="E38" s="185"/>
      <c r="F38" s="167">
        <f>SUM(F37:K37)</f>
        <v>49590.308879999997</v>
      </c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6"/>
    </row>
    <row r="39" spans="2:18" ht="55.15" customHeight="1" thickBot="1">
      <c r="B39" s="134" t="s">
        <v>68</v>
      </c>
      <c r="C39" s="184"/>
      <c r="D39" s="167">
        <f>SUM(D37:K37)</f>
        <v>61087.450379999995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6"/>
    </row>
    <row r="40" spans="2:18" ht="25.15" customHeight="1"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22"/>
    </row>
    <row r="41" spans="2:18" ht="25.15" customHeight="1">
      <c r="B41" s="28" t="s">
        <v>4</v>
      </c>
      <c r="C41" s="26"/>
      <c r="D41" s="26"/>
      <c r="E41" s="26"/>
      <c r="F41" s="26"/>
      <c r="G41" s="26"/>
      <c r="H41" s="26"/>
      <c r="I41" s="14"/>
      <c r="J41" s="14"/>
      <c r="P41" s="24"/>
    </row>
    <row r="42" spans="2:18" ht="25.15" customHeight="1">
      <c r="B42" s="14" t="s">
        <v>60</v>
      </c>
      <c r="C42" s="14"/>
      <c r="D42" s="14" t="s">
        <v>59</v>
      </c>
      <c r="E42" s="14"/>
      <c r="F42" s="26"/>
      <c r="G42" s="26"/>
      <c r="H42" s="26"/>
      <c r="I42" s="14"/>
      <c r="J42" s="14"/>
      <c r="P42" s="24"/>
    </row>
    <row r="43" spans="2:18" ht="25.15" customHeight="1">
      <c r="B43" s="14" t="s">
        <v>61</v>
      </c>
      <c r="C43" s="14"/>
      <c r="D43" s="14" t="s">
        <v>62</v>
      </c>
      <c r="E43" s="14"/>
      <c r="F43" s="26"/>
      <c r="G43" s="26"/>
      <c r="H43" s="26"/>
      <c r="I43" s="14"/>
      <c r="J43" s="14"/>
      <c r="P43" s="24"/>
    </row>
    <row r="44" spans="2:18" ht="25.15" customHeight="1">
      <c r="B44" s="47" t="s">
        <v>55</v>
      </c>
      <c r="C44" s="47"/>
      <c r="D44" s="26" t="s">
        <v>74</v>
      </c>
      <c r="E44" s="26"/>
      <c r="F44" s="26"/>
      <c r="G44" s="26"/>
      <c r="H44" s="26"/>
      <c r="I44" s="14"/>
      <c r="J44" s="14"/>
      <c r="P44" s="24"/>
    </row>
    <row r="45" spans="2:18" ht="25.15" customHeight="1">
      <c r="B45" s="17"/>
      <c r="C45" s="17"/>
      <c r="D45" s="26"/>
      <c r="E45" s="26"/>
      <c r="F45" s="26"/>
      <c r="G45" s="26"/>
      <c r="H45" s="26"/>
      <c r="I45" s="14"/>
      <c r="J45" s="14"/>
      <c r="P45" s="24"/>
    </row>
    <row r="46" spans="2:18" ht="25.15" customHeight="1">
      <c r="B46" s="28" t="s">
        <v>75</v>
      </c>
      <c r="C46" s="26"/>
      <c r="D46" s="26"/>
      <c r="E46" s="26"/>
      <c r="F46" s="26"/>
      <c r="G46" s="26"/>
      <c r="H46" s="26"/>
      <c r="I46" s="14"/>
      <c r="J46" s="14"/>
      <c r="P46" s="24"/>
    </row>
    <row r="47" spans="2:18" ht="25.15" customHeight="1">
      <c r="B47" s="17"/>
      <c r="C47" s="17"/>
      <c r="D47" s="17"/>
      <c r="E47" s="17"/>
      <c r="F47" s="17"/>
      <c r="G47" s="17"/>
      <c r="H47" s="17"/>
      <c r="I47" s="14"/>
    </row>
    <row r="48" spans="2:18" ht="25.15" customHeight="1">
      <c r="B48" s="51"/>
      <c r="C48" s="51"/>
    </row>
    <row r="49" spans="3:3" ht="25.15" customHeight="1">
      <c r="C49" s="2"/>
    </row>
  </sheetData>
  <mergeCells count="36">
    <mergeCell ref="B39:C39"/>
    <mergeCell ref="B28:B30"/>
    <mergeCell ref="Q28:Q30"/>
    <mergeCell ref="B31:B33"/>
    <mergeCell ref="Q31:Q33"/>
    <mergeCell ref="B34:B36"/>
    <mergeCell ref="Q34:Q36"/>
    <mergeCell ref="B38:E38"/>
    <mergeCell ref="D39:Q39"/>
    <mergeCell ref="F38:Q38"/>
    <mergeCell ref="B23:B24"/>
    <mergeCell ref="Q23:Q24"/>
    <mergeCell ref="B25:B27"/>
    <mergeCell ref="B37:C37"/>
    <mergeCell ref="Q25:Q27"/>
    <mergeCell ref="B6:B12"/>
    <mergeCell ref="Q6:Q12"/>
    <mergeCell ref="B13:B17"/>
    <mergeCell ref="Q13:Q17"/>
    <mergeCell ref="B18:B22"/>
    <mergeCell ref="Q18:Q22"/>
    <mergeCell ref="B2:Q2"/>
    <mergeCell ref="B3:B5"/>
    <mergeCell ref="C3:C5"/>
    <mergeCell ref="D3:G3"/>
    <mergeCell ref="H3:K3"/>
    <mergeCell ref="P3:P5"/>
    <mergeCell ref="Q3:Q5"/>
    <mergeCell ref="D4:E4"/>
    <mergeCell ref="F4:G4"/>
    <mergeCell ref="H4:I4"/>
    <mergeCell ref="J4:K4"/>
    <mergeCell ref="L3:L5"/>
    <mergeCell ref="M3:M5"/>
    <mergeCell ref="N3:N5"/>
    <mergeCell ref="O3:O5"/>
  </mergeCells>
  <pageMargins left="0.23622047244094491" right="0.23622047244094491" top="0.74803149606299213" bottom="0.74803149606299213" header="0.31496062992125984" footer="0.31496062992125984"/>
  <pageSetup paperSize="9" scale="4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PA</vt:lpstr>
      <vt:lpstr>PI Fehidro</vt:lpstr>
      <vt:lpstr>PI Geral</vt:lpstr>
      <vt:lpstr>PA!Area_de_impressao</vt:lpstr>
      <vt:lpstr>'PI Fehidro'!Area_de_impressao</vt:lpstr>
      <vt:lpstr>'PI Geral'!Area_de_impressao</vt:lpstr>
      <vt:lpstr>PA!Titulos_de_impressao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Nilceia Franchi</dc:creator>
  <cp:lastModifiedBy>DAEE</cp:lastModifiedBy>
  <cp:lastPrinted>2017-12-20T18:54:30Z</cp:lastPrinted>
  <dcterms:created xsi:type="dcterms:W3CDTF">2013-08-15T20:01:52Z</dcterms:created>
  <dcterms:modified xsi:type="dcterms:W3CDTF">2018-04-25T12:47:07Z</dcterms:modified>
</cp:coreProperties>
</file>