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BH\Desktop\Cleber Final via email\"/>
    </mc:Choice>
  </mc:AlternateContent>
  <xr:revisionPtr revIDLastSave="0" documentId="13_ncr:1_{B40EB8AB-2BDE-4ADE-953E-2A485D1A9A56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PA" sheetId="7" r:id="rId1"/>
    <sheet name="PI Fehidro" sheetId="12" r:id="rId2"/>
    <sheet name="PI Geral" sheetId="13" r:id="rId3"/>
  </sheets>
  <definedNames>
    <definedName name="_xlnm._FilterDatabase" localSheetId="0" hidden="1">PA!$A$5:$T$23</definedName>
    <definedName name="_xlnm._FilterDatabase" localSheetId="1" hidden="1">'PI Fehidro'!$A$5:$Q$43</definedName>
    <definedName name="_xlnm._FilterDatabase" localSheetId="2" hidden="1">'PI Geral'!$B$1:$Q$39</definedName>
    <definedName name="_xlnm.Print_Area" localSheetId="0">PA!$B$1:$P$19</definedName>
    <definedName name="_xlnm.Print_Area" localSheetId="1">'PI Fehidro'!$B$6:$Q$43</definedName>
    <definedName name="_xlnm.Print_Area" localSheetId="2">'PI Geral'!$B$2:$Q$39</definedName>
    <definedName name="_xlnm.Print_Titles" localSheetId="0">PA!$3:$5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12" l="1"/>
  <c r="I10" i="12"/>
  <c r="M6" i="7" l="1"/>
  <c r="M9" i="7"/>
  <c r="I18" i="7"/>
  <c r="L18" i="7"/>
  <c r="K18" i="7"/>
  <c r="J18" i="7"/>
  <c r="I19" i="7" l="1"/>
  <c r="M18" i="7" l="1"/>
  <c r="D10" i="12" l="1"/>
  <c r="F10" i="12"/>
  <c r="G10" i="12"/>
  <c r="H10" i="12"/>
  <c r="J10" i="12"/>
  <c r="K10" i="12"/>
  <c r="D11" i="12"/>
  <c r="E11" i="12"/>
  <c r="F11" i="12"/>
  <c r="G11" i="12"/>
  <c r="H11" i="12"/>
  <c r="I11" i="12"/>
  <c r="J11" i="12"/>
  <c r="K11" i="12"/>
  <c r="D12" i="12"/>
  <c r="E12" i="12"/>
  <c r="F12" i="12"/>
  <c r="G12" i="12"/>
  <c r="H12" i="12"/>
  <c r="I12" i="12"/>
  <c r="J12" i="12"/>
  <c r="K12" i="12"/>
  <c r="D13" i="12"/>
  <c r="E13" i="12"/>
  <c r="F13" i="12"/>
  <c r="G13" i="12"/>
  <c r="H13" i="12"/>
  <c r="I13" i="12"/>
  <c r="J13" i="12"/>
  <c r="K13" i="12"/>
  <c r="D14" i="12"/>
  <c r="E14" i="12"/>
  <c r="F14" i="12"/>
  <c r="G14" i="12"/>
  <c r="H14" i="12"/>
  <c r="I14" i="12"/>
  <c r="J14" i="12"/>
  <c r="K14" i="12"/>
  <c r="D15" i="12"/>
  <c r="E15" i="12"/>
  <c r="F15" i="12"/>
  <c r="G15" i="12"/>
  <c r="H15" i="12"/>
  <c r="I15" i="12"/>
  <c r="J15" i="12"/>
  <c r="K15" i="12"/>
  <c r="D16" i="12"/>
  <c r="E16" i="12"/>
  <c r="F16" i="12"/>
  <c r="G16" i="12"/>
  <c r="H16" i="12"/>
  <c r="I16" i="12"/>
  <c r="J16" i="12"/>
  <c r="K16" i="12"/>
  <c r="D17" i="12"/>
  <c r="E17" i="12"/>
  <c r="F17" i="12"/>
  <c r="G17" i="12"/>
  <c r="H17" i="12"/>
  <c r="I17" i="12"/>
  <c r="J17" i="12"/>
  <c r="K17" i="12"/>
  <c r="D18" i="12"/>
  <c r="E18" i="12"/>
  <c r="F18" i="12"/>
  <c r="G18" i="12"/>
  <c r="H18" i="12"/>
  <c r="I18" i="12"/>
  <c r="J18" i="12"/>
  <c r="K18" i="12"/>
  <c r="D19" i="12"/>
  <c r="E19" i="12"/>
  <c r="F19" i="12"/>
  <c r="G19" i="12"/>
  <c r="H19" i="12"/>
  <c r="I19" i="12"/>
  <c r="J19" i="12"/>
  <c r="K19" i="12"/>
  <c r="D20" i="12"/>
  <c r="E20" i="12"/>
  <c r="F20" i="12"/>
  <c r="G20" i="12"/>
  <c r="H20" i="12"/>
  <c r="I20" i="12"/>
  <c r="J20" i="12"/>
  <c r="K20" i="12"/>
  <c r="D21" i="12"/>
  <c r="E21" i="12"/>
  <c r="F21" i="12"/>
  <c r="G21" i="12"/>
  <c r="H21" i="12"/>
  <c r="I21" i="12"/>
  <c r="J21" i="12"/>
  <c r="K21" i="12"/>
  <c r="D22" i="12"/>
  <c r="E22" i="12"/>
  <c r="F22" i="12"/>
  <c r="G22" i="12"/>
  <c r="H22" i="12"/>
  <c r="I22" i="12"/>
  <c r="J22" i="12"/>
  <c r="K22" i="12"/>
  <c r="D23" i="12"/>
  <c r="E23" i="12"/>
  <c r="F23" i="12"/>
  <c r="G23" i="12"/>
  <c r="H23" i="12"/>
  <c r="I23" i="12"/>
  <c r="J23" i="12"/>
  <c r="K23" i="12"/>
  <c r="D24" i="12"/>
  <c r="E24" i="12"/>
  <c r="F24" i="12"/>
  <c r="G24" i="12"/>
  <c r="H24" i="12"/>
  <c r="I24" i="12"/>
  <c r="J24" i="12"/>
  <c r="K24" i="12"/>
  <c r="D25" i="12"/>
  <c r="E25" i="12"/>
  <c r="F25" i="12"/>
  <c r="G25" i="12"/>
  <c r="H25" i="12"/>
  <c r="I25" i="12"/>
  <c r="J25" i="12"/>
  <c r="K25" i="12"/>
  <c r="D26" i="12"/>
  <c r="E26" i="12"/>
  <c r="F26" i="12"/>
  <c r="G26" i="12"/>
  <c r="H26" i="12"/>
  <c r="I26" i="12"/>
  <c r="J26" i="12"/>
  <c r="K26" i="12"/>
  <c r="D27" i="12"/>
  <c r="E27" i="12"/>
  <c r="F27" i="12"/>
  <c r="G27" i="12"/>
  <c r="H27" i="12"/>
  <c r="I27" i="12"/>
  <c r="J27" i="12"/>
  <c r="K27" i="12"/>
  <c r="D28" i="12"/>
  <c r="E28" i="12"/>
  <c r="F28" i="12"/>
  <c r="G28" i="12"/>
  <c r="H28" i="12"/>
  <c r="I28" i="12"/>
  <c r="J28" i="12"/>
  <c r="K28" i="12"/>
  <c r="D29" i="12"/>
  <c r="E29" i="12"/>
  <c r="F29" i="12"/>
  <c r="G29" i="12"/>
  <c r="H29" i="12"/>
  <c r="I29" i="12"/>
  <c r="J29" i="12"/>
  <c r="K29" i="12"/>
  <c r="D30" i="12"/>
  <c r="E30" i="12"/>
  <c r="F30" i="12"/>
  <c r="G30" i="12"/>
  <c r="H30" i="12"/>
  <c r="I30" i="12"/>
  <c r="J30" i="12"/>
  <c r="K30" i="12"/>
  <c r="D31" i="12"/>
  <c r="E31" i="12"/>
  <c r="F31" i="12"/>
  <c r="G31" i="12"/>
  <c r="H31" i="12"/>
  <c r="I31" i="12"/>
  <c r="J31" i="12"/>
  <c r="K31" i="12"/>
  <c r="D32" i="12"/>
  <c r="E32" i="12"/>
  <c r="F32" i="12"/>
  <c r="G32" i="12"/>
  <c r="H32" i="12"/>
  <c r="I32" i="12"/>
  <c r="J32" i="12"/>
  <c r="K32" i="12"/>
  <c r="D33" i="12"/>
  <c r="E33" i="12"/>
  <c r="F33" i="12"/>
  <c r="G33" i="12"/>
  <c r="H33" i="12"/>
  <c r="I33" i="12"/>
  <c r="J33" i="12"/>
  <c r="K33" i="12"/>
  <c r="D34" i="12"/>
  <c r="E34" i="12"/>
  <c r="F34" i="12"/>
  <c r="G34" i="12"/>
  <c r="H34" i="12"/>
  <c r="I34" i="12"/>
  <c r="J34" i="12"/>
  <c r="K34" i="12"/>
  <c r="D35" i="12"/>
  <c r="E35" i="12"/>
  <c r="F35" i="12"/>
  <c r="G35" i="12"/>
  <c r="H35" i="12"/>
  <c r="I35" i="12"/>
  <c r="D36" i="12"/>
  <c r="E36" i="12"/>
  <c r="F36" i="12"/>
  <c r="G36" i="12"/>
  <c r="H36" i="12"/>
  <c r="I36" i="12"/>
  <c r="K36" i="12"/>
  <c r="D37" i="12"/>
  <c r="E37" i="12"/>
  <c r="F37" i="12"/>
  <c r="G37" i="12"/>
  <c r="H37" i="12"/>
  <c r="I37" i="12"/>
  <c r="J37" i="12"/>
  <c r="K37" i="12"/>
  <c r="D38" i="12"/>
  <c r="E38" i="12"/>
  <c r="F38" i="12"/>
  <c r="G38" i="12"/>
  <c r="H38" i="12"/>
  <c r="I38" i="12"/>
  <c r="J38" i="12"/>
  <c r="K38" i="12"/>
  <c r="D39" i="12"/>
  <c r="E39" i="12"/>
  <c r="F39" i="12"/>
  <c r="G39" i="12"/>
  <c r="H39" i="12"/>
  <c r="I39" i="12"/>
  <c r="J39" i="12"/>
  <c r="K39" i="12"/>
  <c r="D40" i="12"/>
  <c r="E40" i="12"/>
  <c r="F40" i="12"/>
  <c r="G40" i="12"/>
  <c r="H40" i="12"/>
  <c r="I40" i="12"/>
  <c r="J40" i="12"/>
  <c r="K40" i="12"/>
  <c r="O36" i="12" l="1"/>
  <c r="J41" i="12"/>
  <c r="M36" i="12"/>
  <c r="N11" i="12"/>
  <c r="L39" i="12"/>
  <c r="L36" i="12"/>
  <c r="L33" i="12"/>
  <c r="L30" i="12"/>
  <c r="L27" i="12"/>
  <c r="L24" i="12"/>
  <c r="L21" i="12"/>
  <c r="L18" i="12"/>
  <c r="L15" i="12"/>
  <c r="L40" i="12"/>
  <c r="L37" i="12"/>
  <c r="L34" i="12"/>
  <c r="L31" i="12"/>
  <c r="L28" i="12"/>
  <c r="L25" i="12"/>
  <c r="L22" i="12"/>
  <c r="L19" i="12"/>
  <c r="L16" i="12"/>
  <c r="L14" i="12"/>
  <c r="L12" i="12"/>
  <c r="L38" i="12"/>
  <c r="L35" i="12"/>
  <c r="L32" i="12"/>
  <c r="L29" i="12"/>
  <c r="L26" i="12"/>
  <c r="L23" i="12"/>
  <c r="L20" i="12"/>
  <c r="L17" i="12"/>
  <c r="L13" i="12"/>
  <c r="L10" i="12"/>
  <c r="M10" i="12"/>
  <c r="N10" i="12"/>
  <c r="O10" i="12"/>
  <c r="M40" i="12"/>
  <c r="M39" i="12"/>
  <c r="M38" i="12"/>
  <c r="M37" i="12"/>
  <c r="M34" i="12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O11" i="12" s="1"/>
  <c r="O40" i="12"/>
  <c r="O37" i="12"/>
  <c r="O34" i="12"/>
  <c r="O31" i="12"/>
  <c r="O29" i="12"/>
  <c r="O26" i="12"/>
  <c r="O23" i="12"/>
  <c r="O20" i="12"/>
  <c r="O17" i="12"/>
  <c r="O14" i="12"/>
  <c r="O38" i="12"/>
  <c r="O35" i="12"/>
  <c r="O32" i="12"/>
  <c r="O28" i="12"/>
  <c r="O25" i="12"/>
  <c r="O22" i="12"/>
  <c r="O19" i="12"/>
  <c r="O16" i="12"/>
  <c r="O13" i="12"/>
  <c r="O39" i="12"/>
  <c r="O33" i="12"/>
  <c r="O30" i="12"/>
  <c r="O27" i="12"/>
  <c r="O24" i="12"/>
  <c r="O21" i="12"/>
  <c r="O18" i="12"/>
  <c r="O15" i="12"/>
  <c r="O12" i="12"/>
  <c r="N38" i="12"/>
  <c r="N40" i="12"/>
  <c r="N36" i="12"/>
  <c r="N34" i="12"/>
  <c r="N32" i="12"/>
  <c r="N30" i="12"/>
  <c r="N28" i="12"/>
  <c r="N26" i="12"/>
  <c r="N24" i="12"/>
  <c r="N22" i="12"/>
  <c r="N20" i="12"/>
  <c r="N18" i="12"/>
  <c r="N16" i="12"/>
  <c r="N14" i="12"/>
  <c r="N12" i="12"/>
  <c r="N39" i="12"/>
  <c r="N37" i="12"/>
  <c r="N33" i="12"/>
  <c r="N31" i="12"/>
  <c r="N29" i="12"/>
  <c r="N27" i="12"/>
  <c r="N25" i="12"/>
  <c r="N23" i="12"/>
  <c r="N21" i="12"/>
  <c r="N19" i="12"/>
  <c r="N17" i="12"/>
  <c r="N15" i="12"/>
  <c r="N13" i="12"/>
  <c r="H41" i="12"/>
  <c r="F34" i="13"/>
  <c r="F30" i="13"/>
  <c r="F26" i="13"/>
  <c r="F22" i="13"/>
  <c r="F19" i="13"/>
  <c r="F15" i="13"/>
  <c r="F33" i="13"/>
  <c r="F29" i="13"/>
  <c r="F25" i="13"/>
  <c r="F21" i="13"/>
  <c r="F17" i="13"/>
  <c r="F35" i="13"/>
  <c r="F31" i="13"/>
  <c r="F27" i="13"/>
  <c r="F23" i="13"/>
  <c r="F20" i="13"/>
  <c r="F16" i="13"/>
  <c r="F36" i="13"/>
  <c r="F32" i="13"/>
  <c r="F28" i="13"/>
  <c r="F24" i="13"/>
  <c r="F18" i="13"/>
  <c r="F14" i="13"/>
  <c r="F13" i="13"/>
  <c r="F12" i="13"/>
  <c r="F11" i="13"/>
  <c r="F10" i="13"/>
  <c r="F9" i="13"/>
  <c r="F8" i="13"/>
  <c r="F7" i="13"/>
  <c r="J36" i="13"/>
  <c r="K36" i="13" s="1"/>
  <c r="J33" i="13"/>
  <c r="K33" i="13" s="1"/>
  <c r="J30" i="13"/>
  <c r="K30" i="13" s="1"/>
  <c r="J28" i="13"/>
  <c r="K28" i="13" s="1"/>
  <c r="J24" i="13"/>
  <c r="K24" i="13" s="1"/>
  <c r="J21" i="13"/>
  <c r="K21" i="13" s="1"/>
  <c r="J18" i="13"/>
  <c r="K18" i="13" s="1"/>
  <c r="J15" i="13"/>
  <c r="K15" i="13" s="1"/>
  <c r="J12" i="13"/>
  <c r="K12" i="13" s="1"/>
  <c r="J9" i="13"/>
  <c r="K9" i="13" s="1"/>
  <c r="J6" i="13"/>
  <c r="J35" i="13"/>
  <c r="K35" i="13" s="1"/>
  <c r="J32" i="13"/>
  <c r="J29" i="13"/>
  <c r="K29" i="13" s="1"/>
  <c r="J25" i="13"/>
  <c r="K25" i="13" s="1"/>
  <c r="J22" i="13"/>
  <c r="K22" i="13" s="1"/>
  <c r="J19" i="13"/>
  <c r="K19" i="13" s="1"/>
  <c r="J16" i="13"/>
  <c r="K16" i="13" s="1"/>
  <c r="J13" i="13"/>
  <c r="K13" i="13" s="1"/>
  <c r="J10" i="13"/>
  <c r="K10" i="13" s="1"/>
  <c r="J7" i="13"/>
  <c r="K7" i="13" s="1"/>
  <c r="J34" i="13"/>
  <c r="K34" i="13" s="1"/>
  <c r="J31" i="13"/>
  <c r="K31" i="13" s="1"/>
  <c r="J27" i="13"/>
  <c r="K27" i="13" s="1"/>
  <c r="J26" i="13"/>
  <c r="K26" i="13" s="1"/>
  <c r="J23" i="13"/>
  <c r="K23" i="13" s="1"/>
  <c r="J20" i="13"/>
  <c r="K20" i="13" s="1"/>
  <c r="J17" i="13"/>
  <c r="K17" i="13" s="1"/>
  <c r="J14" i="13"/>
  <c r="K14" i="13" s="1"/>
  <c r="J11" i="13"/>
  <c r="K11" i="13" s="1"/>
  <c r="J8" i="13"/>
  <c r="K8" i="13" s="1"/>
  <c r="H35" i="13"/>
  <c r="I35" i="13" s="1"/>
  <c r="H33" i="13"/>
  <c r="I33" i="13" s="1"/>
  <c r="H31" i="13"/>
  <c r="I31" i="13" s="1"/>
  <c r="H29" i="13"/>
  <c r="I29" i="13" s="1"/>
  <c r="H27" i="13"/>
  <c r="I27" i="13" s="1"/>
  <c r="H25" i="13"/>
  <c r="I25" i="13" s="1"/>
  <c r="H23" i="13"/>
  <c r="I23" i="13" s="1"/>
  <c r="H21" i="13"/>
  <c r="I21" i="13" s="1"/>
  <c r="H19" i="13"/>
  <c r="I19" i="13" s="1"/>
  <c r="H17" i="13"/>
  <c r="I17" i="13" s="1"/>
  <c r="H15" i="13"/>
  <c r="I15" i="13" s="1"/>
  <c r="H13" i="13"/>
  <c r="I13" i="13" s="1"/>
  <c r="H11" i="13"/>
  <c r="I11" i="13" s="1"/>
  <c r="H9" i="13"/>
  <c r="I9" i="13" s="1"/>
  <c r="H8" i="13"/>
  <c r="I8" i="13" s="1"/>
  <c r="H36" i="13"/>
  <c r="I36" i="13" s="1"/>
  <c r="H34" i="13"/>
  <c r="I34" i="13" s="1"/>
  <c r="H32" i="13"/>
  <c r="I32" i="13" s="1"/>
  <c r="H30" i="13"/>
  <c r="I30" i="13" s="1"/>
  <c r="H28" i="13"/>
  <c r="I28" i="13" s="1"/>
  <c r="H26" i="13"/>
  <c r="I26" i="13" s="1"/>
  <c r="H24" i="13"/>
  <c r="I24" i="13" s="1"/>
  <c r="H22" i="13"/>
  <c r="I22" i="13" s="1"/>
  <c r="H20" i="13"/>
  <c r="I20" i="13" s="1"/>
  <c r="H18" i="13"/>
  <c r="I18" i="13" s="1"/>
  <c r="H16" i="13"/>
  <c r="I16" i="13" s="1"/>
  <c r="H14" i="13"/>
  <c r="I14" i="13" s="1"/>
  <c r="H12" i="13"/>
  <c r="I12" i="13" s="1"/>
  <c r="H10" i="13"/>
  <c r="I10" i="13" s="1"/>
  <c r="H7" i="13"/>
  <c r="I7" i="13" s="1"/>
  <c r="D35" i="13"/>
  <c r="D32" i="13"/>
  <c r="D29" i="13"/>
  <c r="D24" i="13"/>
  <c r="D21" i="13"/>
  <c r="D18" i="13"/>
  <c r="D15" i="13"/>
  <c r="D13" i="13"/>
  <c r="D11" i="13"/>
  <c r="D8" i="13"/>
  <c r="D36" i="13"/>
  <c r="D33" i="13"/>
  <c r="D30" i="13"/>
  <c r="D28" i="13"/>
  <c r="D26" i="13"/>
  <c r="D22" i="13"/>
  <c r="D19" i="13"/>
  <c r="D16" i="13"/>
  <c r="D12" i="13"/>
  <c r="D9" i="13"/>
  <c r="D34" i="13"/>
  <c r="D31" i="13"/>
  <c r="D27" i="13"/>
  <c r="D25" i="13"/>
  <c r="D23" i="13"/>
  <c r="D20" i="13"/>
  <c r="D17" i="13"/>
  <c r="D14" i="13"/>
  <c r="D10" i="13"/>
  <c r="D7" i="13"/>
  <c r="H6" i="13"/>
  <c r="D6" i="13"/>
  <c r="F6" i="13"/>
  <c r="K41" i="12"/>
  <c r="I41" i="12"/>
  <c r="G41" i="12"/>
  <c r="F41" i="12"/>
  <c r="E41" i="12"/>
  <c r="D41" i="12"/>
  <c r="L33" i="13" l="1"/>
  <c r="L23" i="13"/>
  <c r="L19" i="13"/>
  <c r="L35" i="13"/>
  <c r="L36" i="13"/>
  <c r="L31" i="13"/>
  <c r="N9" i="13"/>
  <c r="N22" i="13"/>
  <c r="L32" i="13"/>
  <c r="N15" i="13"/>
  <c r="N7" i="13"/>
  <c r="L14" i="13"/>
  <c r="L9" i="13"/>
  <c r="L24" i="13"/>
  <c r="L7" i="13"/>
  <c r="L28" i="13"/>
  <c r="L18" i="13"/>
  <c r="N16" i="13"/>
  <c r="N25" i="13"/>
  <c r="N34" i="13"/>
  <c r="L41" i="12"/>
  <c r="L27" i="13"/>
  <c r="L26" i="13"/>
  <c r="N36" i="13"/>
  <c r="N21" i="13"/>
  <c r="N30" i="13"/>
  <c r="L15" i="13"/>
  <c r="N6" i="13"/>
  <c r="L11" i="13"/>
  <c r="N27" i="13"/>
  <c r="L10" i="13"/>
  <c r="L34" i="13"/>
  <c r="L30" i="13"/>
  <c r="L21" i="13"/>
  <c r="N13" i="13"/>
  <c r="N20" i="13"/>
  <c r="N29" i="13"/>
  <c r="N12" i="13"/>
  <c r="N11" i="13"/>
  <c r="L6" i="13"/>
  <c r="L25" i="13"/>
  <c r="L22" i="13"/>
  <c r="L13" i="13"/>
  <c r="N10" i="13"/>
  <c r="N32" i="13"/>
  <c r="N17" i="13"/>
  <c r="N26" i="13"/>
  <c r="N28" i="13"/>
  <c r="N35" i="13"/>
  <c r="L20" i="13"/>
  <c r="L16" i="13"/>
  <c r="L8" i="13"/>
  <c r="N8" i="13"/>
  <c r="N24" i="13"/>
  <c r="N31" i="13"/>
  <c r="N19" i="13"/>
  <c r="L17" i="13"/>
  <c r="L12" i="13"/>
  <c r="L29" i="13"/>
  <c r="N18" i="13"/>
  <c r="N14" i="13"/>
  <c r="N23" i="13"/>
  <c r="N33" i="13"/>
  <c r="D43" i="12"/>
  <c r="M41" i="12"/>
  <c r="O41" i="12"/>
  <c r="N41" i="12"/>
  <c r="F42" i="12"/>
  <c r="P37" i="12" s="1"/>
  <c r="G10" i="13"/>
  <c r="O10" i="13" s="1"/>
  <c r="G17" i="13"/>
  <c r="O17" i="13" s="1"/>
  <c r="G7" i="13"/>
  <c r="O7" i="13" s="1"/>
  <c r="G18" i="13"/>
  <c r="O18" i="13" s="1"/>
  <c r="G27" i="13"/>
  <c r="O27" i="13" s="1"/>
  <c r="G15" i="13"/>
  <c r="O15" i="13" s="1"/>
  <c r="G32" i="13"/>
  <c r="O32" i="13" s="1"/>
  <c r="G8" i="13"/>
  <c r="O8" i="13" s="1"/>
  <c r="G24" i="13"/>
  <c r="O24" i="13" s="1"/>
  <c r="G31" i="13"/>
  <c r="O31" i="13" s="1"/>
  <c r="G19" i="13"/>
  <c r="O19" i="13" s="1"/>
  <c r="G9" i="13"/>
  <c r="O9" i="13" s="1"/>
  <c r="G28" i="13"/>
  <c r="O28" i="13" s="1"/>
  <c r="G35" i="13"/>
  <c r="O35" i="13" s="1"/>
  <c r="G22" i="13"/>
  <c r="O22" i="13" s="1"/>
  <c r="G26" i="13"/>
  <c r="O26" i="13" s="1"/>
  <c r="G11" i="13"/>
  <c r="O11" i="13" s="1"/>
  <c r="G36" i="13"/>
  <c r="O36" i="13" s="1"/>
  <c r="G21" i="13"/>
  <c r="O21" i="13" s="1"/>
  <c r="G30" i="13"/>
  <c r="O30" i="13" s="1"/>
  <c r="G12" i="13"/>
  <c r="O12" i="13" s="1"/>
  <c r="G16" i="13"/>
  <c r="O16" i="13" s="1"/>
  <c r="G25" i="13"/>
  <c r="O25" i="13" s="1"/>
  <c r="G34" i="13"/>
  <c r="O34" i="13" s="1"/>
  <c r="G13" i="13"/>
  <c r="O13" i="13" s="1"/>
  <c r="G20" i="13"/>
  <c r="O20" i="13" s="1"/>
  <c r="G29" i="13"/>
  <c r="O29" i="13" s="1"/>
  <c r="G14" i="13"/>
  <c r="O14" i="13" s="1"/>
  <c r="G23" i="13"/>
  <c r="O23" i="13" s="1"/>
  <c r="G33" i="13"/>
  <c r="O33" i="13" s="1"/>
  <c r="K6" i="13"/>
  <c r="K37" i="13" s="1"/>
  <c r="J37" i="13"/>
  <c r="I6" i="13"/>
  <c r="I37" i="13" s="1"/>
  <c r="H37" i="13"/>
  <c r="G6" i="13"/>
  <c r="F37" i="13"/>
  <c r="E6" i="13"/>
  <c r="D37" i="13"/>
  <c r="E25" i="13"/>
  <c r="E22" i="13"/>
  <c r="E13" i="13"/>
  <c r="E26" i="13"/>
  <c r="E18" i="13"/>
  <c r="E15" i="13"/>
  <c r="E31" i="13"/>
  <c r="E10" i="13"/>
  <c r="E30" i="13"/>
  <c r="E14" i="13"/>
  <c r="E17" i="13"/>
  <c r="E12" i="13"/>
  <c r="E29" i="13"/>
  <c r="M29" i="13" s="1"/>
  <c r="E20" i="13"/>
  <c r="E16" i="13"/>
  <c r="E8" i="13"/>
  <c r="E32" i="13"/>
  <c r="E27" i="13"/>
  <c r="E7" i="13"/>
  <c r="E28" i="13"/>
  <c r="E34" i="13"/>
  <c r="E21" i="13"/>
  <c r="E9" i="13"/>
  <c r="E33" i="13"/>
  <c r="M33" i="13" s="1"/>
  <c r="E24" i="13"/>
  <c r="E36" i="13"/>
  <c r="E23" i="13"/>
  <c r="E19" i="13"/>
  <c r="E11" i="13"/>
  <c r="E35" i="13"/>
  <c r="P36" i="12" l="1"/>
  <c r="P28" i="12"/>
  <c r="P11" i="12"/>
  <c r="M25" i="13"/>
  <c r="M13" i="13"/>
  <c r="M32" i="13"/>
  <c r="M18" i="13"/>
  <c r="M10" i="13"/>
  <c r="M24" i="13"/>
  <c r="P22" i="12"/>
  <c r="P39" i="12"/>
  <c r="P24" i="12"/>
  <c r="P12" i="12"/>
  <c r="P27" i="12"/>
  <c r="M30" i="13"/>
  <c r="P34" i="12"/>
  <c r="M9" i="13"/>
  <c r="M14" i="13"/>
  <c r="M27" i="13"/>
  <c r="M23" i="13"/>
  <c r="M19" i="13"/>
  <c r="M28" i="13"/>
  <c r="M12" i="13"/>
  <c r="M26" i="13"/>
  <c r="P29" i="12"/>
  <c r="L37" i="13"/>
  <c r="M36" i="13"/>
  <c r="P13" i="12"/>
  <c r="P35" i="12"/>
  <c r="M11" i="13"/>
  <c r="M35" i="13"/>
  <c r="M15" i="13"/>
  <c r="P20" i="12"/>
  <c r="M16" i="13"/>
  <c r="P23" i="12"/>
  <c r="M22" i="13"/>
  <c r="P14" i="12"/>
  <c r="P17" i="12"/>
  <c r="P38" i="12"/>
  <c r="N37" i="13"/>
  <c r="M7" i="13"/>
  <c r="M17" i="13"/>
  <c r="P25" i="12"/>
  <c r="P30" i="12"/>
  <c r="P33" i="12"/>
  <c r="P19" i="12"/>
  <c r="M34" i="13"/>
  <c r="O6" i="13"/>
  <c r="O37" i="13" s="1"/>
  <c r="M21" i="13"/>
  <c r="M20" i="13"/>
  <c r="P16" i="12"/>
  <c r="P15" i="12"/>
  <c r="P40" i="12"/>
  <c r="P26" i="12"/>
  <c r="M6" i="13"/>
  <c r="P32" i="12"/>
  <c r="P31" i="12"/>
  <c r="P10" i="12"/>
  <c r="P21" i="12"/>
  <c r="M31" i="13"/>
  <c r="M8" i="13"/>
  <c r="P18" i="12"/>
  <c r="G37" i="13"/>
  <c r="F38" i="13" s="1"/>
  <c r="E37" i="13"/>
  <c r="P8" i="13" l="1"/>
  <c r="P16" i="13"/>
  <c r="P24" i="13"/>
  <c r="P32" i="13"/>
  <c r="P7" i="13"/>
  <c r="P15" i="13"/>
  <c r="P23" i="13"/>
  <c r="P31" i="13"/>
  <c r="P14" i="13"/>
  <c r="P22" i="13"/>
  <c r="P30" i="13"/>
  <c r="P13" i="13"/>
  <c r="P21" i="13"/>
  <c r="P29" i="13"/>
  <c r="P6" i="13"/>
  <c r="P12" i="13"/>
  <c r="P20" i="13"/>
  <c r="P28" i="13"/>
  <c r="P36" i="13"/>
  <c r="P11" i="13"/>
  <c r="P19" i="13"/>
  <c r="P27" i="13"/>
  <c r="P35" i="13"/>
  <c r="P10" i="13"/>
  <c r="P18" i="13"/>
  <c r="P26" i="13"/>
  <c r="P34" i="13"/>
  <c r="P9" i="13"/>
  <c r="P17" i="13"/>
  <c r="P25" i="13"/>
  <c r="P33" i="13"/>
  <c r="G3" i="12"/>
  <c r="D39" i="13"/>
  <c r="M37" i="13"/>
  <c r="Q29" i="12"/>
  <c r="Q27" i="12"/>
  <c r="Q38" i="12"/>
  <c r="Q17" i="12"/>
  <c r="Q35" i="12"/>
  <c r="Q22" i="12"/>
  <c r="Q32" i="12"/>
  <c r="Q10" i="12"/>
  <c r="Q28" i="13" l="1"/>
  <c r="Q25" i="13"/>
  <c r="G2" i="12"/>
  <c r="G4" i="12" s="1"/>
  <c r="Q18" i="13" l="1"/>
  <c r="Q23" i="13"/>
  <c r="Q31" i="13"/>
  <c r="Q34" i="13"/>
  <c r="Q13" i="13"/>
  <c r="Q6" i="13"/>
</calcChain>
</file>

<file path=xl/sharedStrings.xml><?xml version="1.0" encoding="utf-8"?>
<sst xmlns="http://schemas.openxmlformats.org/spreadsheetml/2006/main" count="277" uniqueCount="139">
  <si>
    <t>Recursos financeiros</t>
  </si>
  <si>
    <t>Fonte(s)</t>
  </si>
  <si>
    <t>Área de abrangência</t>
  </si>
  <si>
    <t xml:space="preserve">Prazo de execução </t>
  </si>
  <si>
    <t>Legenda:</t>
  </si>
  <si>
    <t xml:space="preserve">FEHIDRO </t>
  </si>
  <si>
    <t>Outras Fontes</t>
  </si>
  <si>
    <t>PDC 1 - BRH</t>
  </si>
  <si>
    <t>PDC 2 - GRH</t>
  </si>
  <si>
    <t>PDC 3 - MRQ</t>
  </si>
  <si>
    <t>PDC 4 - PCA</t>
  </si>
  <si>
    <t>PDC 5 - GDA</t>
  </si>
  <si>
    <t>PDC 6 - ARH</t>
  </si>
  <si>
    <t>PDC 7 - EHE</t>
  </si>
  <si>
    <t>PDC 8 - CCS</t>
  </si>
  <si>
    <t>1.1</t>
  </si>
  <si>
    <t>1.2</t>
  </si>
  <si>
    <t>1.4</t>
  </si>
  <si>
    <t>1.5</t>
  </si>
  <si>
    <t>1.6</t>
  </si>
  <si>
    <t>1.7</t>
  </si>
  <si>
    <t>2.1</t>
  </si>
  <si>
    <t>2.2</t>
  </si>
  <si>
    <t>2.3</t>
  </si>
  <si>
    <t>2.4</t>
  </si>
  <si>
    <t>2.5</t>
  </si>
  <si>
    <t>3.1</t>
  </si>
  <si>
    <t>3.2</t>
  </si>
  <si>
    <t>3.3</t>
  </si>
  <si>
    <t>3.4</t>
  </si>
  <si>
    <t>3.5</t>
  </si>
  <si>
    <t>4.1</t>
  </si>
  <si>
    <t>4.2</t>
  </si>
  <si>
    <t>5.1</t>
  </si>
  <si>
    <t>5.2</t>
  </si>
  <si>
    <t>5.3</t>
  </si>
  <si>
    <t>6.1</t>
  </si>
  <si>
    <t>6.2</t>
  </si>
  <si>
    <t>6.3</t>
  </si>
  <si>
    <t>7.1</t>
  </si>
  <si>
    <t>7.2</t>
  </si>
  <si>
    <t>7.3</t>
  </si>
  <si>
    <t>8.1</t>
  </si>
  <si>
    <t>8.2</t>
  </si>
  <si>
    <t>8.3</t>
  </si>
  <si>
    <t>PDC</t>
  </si>
  <si>
    <t>sub-PDC</t>
  </si>
  <si>
    <t>1.3</t>
  </si>
  <si>
    <t>ALTA</t>
  </si>
  <si>
    <t>MÉDIA</t>
  </si>
  <si>
    <t>BAIXA</t>
  </si>
  <si>
    <t>Ação</t>
  </si>
  <si>
    <t>Descrição da Ação</t>
  </si>
  <si>
    <t>Meta da Ação</t>
  </si>
  <si>
    <t>Executor da Ação</t>
  </si>
  <si>
    <t>PDC e subPDC:</t>
  </si>
  <si>
    <t>subPDC indicado como prioritário para o quadriênio.</t>
  </si>
  <si>
    <t>Cobrança</t>
  </si>
  <si>
    <t>Compensação financeira</t>
  </si>
  <si>
    <t>refere-se aos recursos financeiros do FEHIDRO advindos da Cobrança pelo uso dos recursos hídricos.</t>
  </si>
  <si>
    <t>Cobrança:</t>
  </si>
  <si>
    <t>Compensação financeira:</t>
  </si>
  <si>
    <t>refere-se aos recursos financeiros do FEHIDRO advindos da Compensação financeira em decorrência dos aproveitamentos hidroenergéticos.</t>
  </si>
  <si>
    <t>INDICADO (R$ mil)</t>
  </si>
  <si>
    <t>ESTIMADO PARA INDICAÇÃO (R$ mil)</t>
  </si>
  <si>
    <t>Total Quadriênio
Compensação
(R$ mil)</t>
  </si>
  <si>
    <t>Total Quadriênio
Cobrança
(R$ mil)</t>
  </si>
  <si>
    <t>TOTAL PREVISTO / ANO (R$ mil)</t>
  </si>
  <si>
    <t>TOTAL PREVISTO / QUADRIÊNIO (R$ mil)</t>
  </si>
  <si>
    <t>Valor (R$)</t>
  </si>
  <si>
    <t>Total Quadriênio
FEHIDRO
(R$ mil)</t>
  </si>
  <si>
    <t>Total Quadriênio
Outras Fontes
(R$ mil)</t>
  </si>
  <si>
    <t>% de INVESTIMENTO nos subPDCs PRIORITÁRIOS</t>
  </si>
  <si>
    <t>% de INVESTIMENTO nos demais subPDCs</t>
  </si>
  <si>
    <t>subPDCs indicados como prioritários para o quadriênio.</t>
  </si>
  <si>
    <t>Obs.: o quadro acima refere-se ao item 4.3.2 - Montagem do Programa de Investimentos, do Anexo da Deliberação CRH 146/2012.</t>
  </si>
  <si>
    <t>UGRHI</t>
  </si>
  <si>
    <t>Obs.: o quadro acima refere-se ao item 4.3.1. Definição das Metas e Ações para Gestão dos Recursos Hídricos da UGRHI, do Anexo da Deliberação CRH 146/2012.</t>
  </si>
  <si>
    <t>% de INVESTIMENTO no PDC 1 e PDC 2</t>
  </si>
  <si>
    <t>R$ TOTAL PREVISTO / ANO</t>
  </si>
  <si>
    <t>R$ TOTAL PREVISTO / QUADRIÊNIO</t>
  </si>
  <si>
    <t>Valor Total
(R$)</t>
  </si>
  <si>
    <t>Prioridade de execução</t>
  </si>
  <si>
    <t>Total de acordo com art 2º  Del. CRH 188/16</t>
  </si>
  <si>
    <t>Total Triênio
Compensação
(R$ mil)</t>
  </si>
  <si>
    <t>Total Triênio
Cobrança
(R$ mil)</t>
  </si>
  <si>
    <t>% por subPDC no Triênio</t>
  </si>
  <si>
    <t>% por PDC no Triênio</t>
  </si>
  <si>
    <t>Total Triênio
FEHIDRO
(R$ mil)</t>
  </si>
  <si>
    <t>Total Triênio
Outras Fontes
(R$ mil)</t>
  </si>
  <si>
    <t>Total no Triênio / subPDC
(%)</t>
  </si>
  <si>
    <t>Total no Triênio / PDC
(%)</t>
  </si>
  <si>
    <t>Compensação Financeira</t>
  </si>
  <si>
    <t>INSTITUIÇÕES PUBLICAS OU PRIVADAS</t>
  </si>
  <si>
    <t>INSTITUIÇÕES PÚBLICAS E PRIVADAS</t>
  </si>
  <si>
    <t>INSTITUIÇÕES PÚBLICAS OU PRIVADAS</t>
  </si>
  <si>
    <t xml:space="preserve">PDC 7- EHE </t>
  </si>
  <si>
    <t>INSTITUIÇÕES PÚBLICAS (PREFEITURAS MUNICIPAIS DA UGRHI) OU PRIVADAS</t>
  </si>
  <si>
    <t>Projetos que atendam 20% no combate a enchentes e inundações nos Municípios UGRHI7.</t>
  </si>
  <si>
    <t>ANEXO I - Plano de Ação para Gestão dos Recursos Hídricos da UGRHI-7 (Baixada Santista)</t>
  </si>
  <si>
    <t>ANEXO II - Programa de Investimentos do FEHIDRO | UGRHI-7 (Baixada Santista)</t>
  </si>
  <si>
    <t>ANEXO III - Programa de Investimentos Totais | UGRHI-7 (Baixada Santista)</t>
  </si>
  <si>
    <t>Ação 4
Mapear e cadastrar detalhadamente sistemas de saneamento básico alternativos em áreas isoladas</t>
  </si>
  <si>
    <t>Ação2
Elaboração/atualização plano regional de controle de erosão e assoreamento</t>
  </si>
  <si>
    <t>Ação7
Atualizar os planos diretores municipais de saneamento básico alinhados ao Plano Integrado de Saneamento e de Plano de Bacia Hidrográfica</t>
  </si>
  <si>
    <t>Ação 9
Elaborar, revisar e atualizar os planos municipais emergenciais e de riscos da defesa civil de interesse para o CBH-BS</t>
  </si>
  <si>
    <t>Diagnóstico - fatores que contribuem com a erosão na BS; Tipos de erosão rural e urbana; Impactos nos Recursos Hidricos; Influência da ocupação desordenada; Localidades diagnosticdas com processos erosivos.
Prognóstico: Quais são o conjunto de programas para minimizar a erosão nos locais identificados;
Plano de Ações: Ações Estruturais e medidas de controle.</t>
  </si>
  <si>
    <t>Elaborar, revisar e atualizar os planos municipais emergenciais e de riscos da defesa civil de interesse para o CBH-BS</t>
  </si>
  <si>
    <t xml:space="preserve">Projetos ou Obras e serviços em drenagem e/ou controle de marés, constantes dos planos municipais ou regionais, para contenção de inundações ou alagamentos ou para regularização de descargas
</t>
  </si>
  <si>
    <t>Elaborar Projetos de obras hidráulicas para contenção de inundações ou alagamentos ou para regularização de descargas</t>
  </si>
  <si>
    <t>Ação 1
Criar programas,
cursos de capacitação,
eventos e congressos
em recursos hídricos</t>
  </si>
  <si>
    <t>Criar programas,
cursos de capacitação,
eventos e congressos
em recursos hídricos</t>
  </si>
  <si>
    <t>Ação 1
Elaborar Projetos de obras hidráulicas para contenção de inundações ou alagamentos ou para regularização de descargas</t>
  </si>
  <si>
    <t xml:space="preserve">Ação 2
Projetos ou Obras e serviços em drenagem e/ou controle de marés, constantes dos planos municipais ou regionais, para contenção de inundações ou alagamentos ou para regularização de descargas
</t>
  </si>
  <si>
    <t>Ação 3
Elaboração de modelos hidroclimáticos  e ambientais integrados para a previsão de precipitaçãointensa e de eventos deinundação e/ou alagamento, bem comopara fins de estudoshidro climáticos de longo prazo</t>
  </si>
  <si>
    <t>Identificar as área em que vivem as comunidades isoladas da Baixada Santista por Sub-bacia, quem são e quais as  alternativas para implantar o saneamento</t>
  </si>
  <si>
    <t>Formular as linhas de ações estruturais e operacionais referentes ao abastecimento de água, esgotamento sanitário, manejo de resíduos sólidos e controle de inundações urbana</t>
  </si>
  <si>
    <t>Elaboração de modelos hidroclimáticos e ambientais integrados para a previsão de precipitaçãointensa e de eventos deinundação e/ou alagamento, bem como para fins de estudoshidro climáticos de longo prazo</t>
  </si>
  <si>
    <t>Instituir, implantar, operar,modernizar e/ou aprimorar(i) uma sala de situaçãoCBH-SIG, integrada ao Web-Site do CBH-BS pararecepção, análise, divulgação e armazenamento de dados ambientais diversos, intercâmbio de dados e acionamento de sensores e sistemas externos</t>
  </si>
  <si>
    <t>Ação 1
Instituir, implantar, operar,modernizar e/ou aprimorar(i) uma sala de situaçãoCBH-BS, integrada ao Web-SiGH do CBH-BS pararecepção, análise,divulgação earmazenamento de dadosambientais diversos,intercâmbio de dados eacionamento de sensores e sistemas externos</t>
  </si>
  <si>
    <t xml:space="preserve">02 projetos  </t>
  </si>
  <si>
    <t xml:space="preserve">01 projeto  </t>
  </si>
  <si>
    <t>01 projeto</t>
  </si>
  <si>
    <t xml:space="preserve">01 projeto </t>
  </si>
  <si>
    <t xml:space="preserve">  PREFEITURAS</t>
  </si>
  <si>
    <t>1 projeto</t>
  </si>
  <si>
    <t>1 ano</t>
  </si>
  <si>
    <t>Ação 1
Identificação e proposta para o monitoramento das fontes de poluição difusa</t>
  </si>
  <si>
    <t xml:space="preserve">02  projetos  (Até 300.000,00 cada) </t>
  </si>
  <si>
    <t>Ação 1
Elaborar Projetos ou executar obras de 
sistemas de captação com vistas ao reuso de água nos setores industrial, comercial, de serviços, de produção agropecuária e repartições públicas</t>
  </si>
  <si>
    <t>Elaborar Projetos ou executar obras de 
sistemas de captação com vistas ao reuso de água nos setores industrial, comercial, de serviços, de produção agropecuária e repartições públicas</t>
  </si>
  <si>
    <t>02 projetos  (de até  482.564,22)</t>
  </si>
  <si>
    <t>Ação 01            Operacionalização de um sistema integrado de cadastro, outorga e cobrança</t>
  </si>
  <si>
    <t xml:space="preserve">Operacionalização de um sistema integrado de cadastro, outorga e cobrança </t>
  </si>
  <si>
    <t>1 - BRH</t>
  </si>
  <si>
    <t>2 - GRH</t>
  </si>
  <si>
    <t>5- GDA</t>
  </si>
  <si>
    <t>02 projetos  (de até 300.000,00)</t>
  </si>
  <si>
    <t xml:space="preserve">
Identificação e proposta para o monitoramento das fontes de poluição difusa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</si>
</sst>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0.0%"/>
  </numFmts>
  <fonts count="1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66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2"/>
      <color rgb="FF000000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lightGray">
        <fgColor rgb="FF00B050"/>
      </patternFill>
    </fill>
    <fill>
      <patternFill patternType="lightGray">
        <fgColor rgb="FF00B050"/>
        <bgColor auto="1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72">
    <xf numFmtId="0" fontId="0" fillId="0" borderId="0" xfId="0"/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0" fontId="3" fillId="0" borderId="4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10" fontId="3" fillId="0" borderId="4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0" fontId="3" fillId="0" borderId="5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vertical="center"/>
    </xf>
    <xf numFmtId="0" fontId="1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6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4" fontId="4" fillId="0" borderId="4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/>
    </xf>
    <xf numFmtId="0" fontId="4" fillId="0" borderId="5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4" fillId="0" borderId="17" xfId="0" applyFont="1" applyBorder="1" applyAlignment="1">
      <alignment vertical="center"/>
    </xf>
    <xf numFmtId="0" fontId="4" fillId="7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/>
    <xf numFmtId="0" fontId="3" fillId="0" borderId="1" xfId="0" applyFont="1" applyBorder="1" applyAlignment="1">
      <alignment horizontal="left" vertical="top"/>
    </xf>
    <xf numFmtId="0" fontId="3" fillId="6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4" fontId="3" fillId="0" borderId="4" xfId="0" applyNumberFormat="1" applyFont="1" applyBorder="1" applyAlignment="1">
      <alignment vertical="center"/>
    </xf>
    <xf numFmtId="4" fontId="3" fillId="0" borderId="1" xfId="0" applyNumberFormat="1" applyFont="1" applyFill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6" fillId="0" borderId="6" xfId="0" applyFont="1" applyFill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0" fontId="6" fillId="0" borderId="6" xfId="0" applyNumberFormat="1" applyFont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10" fontId="3" fillId="0" borderId="1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10" fontId="3" fillId="0" borderId="5" xfId="0" applyNumberFormat="1" applyFont="1" applyBorder="1" applyAlignment="1">
      <alignment vertical="center"/>
    </xf>
    <xf numFmtId="4" fontId="7" fillId="0" borderId="11" xfId="0" applyNumberFormat="1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4" fontId="12" fillId="0" borderId="18" xfId="0" applyNumberFormat="1" applyFont="1" applyFill="1" applyBorder="1" applyAlignment="1">
      <alignment horizontal="center" vertical="center" wrapText="1"/>
    </xf>
    <xf numFmtId="4" fontId="14" fillId="0" borderId="18" xfId="0" applyNumberFormat="1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5" fillId="7" borderId="18" xfId="0" applyFont="1" applyFill="1" applyBorder="1" applyAlignment="1">
      <alignment horizontal="center" vertical="center" wrapText="1"/>
    </xf>
    <xf numFmtId="0" fontId="9" fillId="7" borderId="18" xfId="0" applyFont="1" applyFill="1" applyBorder="1" applyAlignment="1">
      <alignment horizontal="center" vertical="center" wrapText="1"/>
    </xf>
    <xf numFmtId="4" fontId="12" fillId="7" borderId="18" xfId="0" applyNumberFormat="1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4" fontId="14" fillId="2" borderId="11" xfId="0" applyNumberFormat="1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vertical="center"/>
    </xf>
    <xf numFmtId="0" fontId="9" fillId="0" borderId="18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4" fontId="11" fillId="0" borderId="18" xfId="0" applyNumberFormat="1" applyFont="1" applyFill="1" applyBorder="1" applyAlignment="1">
      <alignment horizontal="center" vertical="center" wrapText="1"/>
    </xf>
    <xf numFmtId="4" fontId="11" fillId="7" borderId="18" xfId="0" applyNumberFormat="1" applyFont="1" applyFill="1" applyBorder="1" applyAlignment="1">
      <alignment horizontal="center" vertical="center" wrapText="1"/>
    </xf>
    <xf numFmtId="0" fontId="13" fillId="7" borderId="18" xfId="0" applyFont="1" applyFill="1" applyBorder="1" applyAlignment="1">
      <alignment horizontal="center" vertical="center" wrapText="1"/>
    </xf>
    <xf numFmtId="0" fontId="8" fillId="7" borderId="18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10" fontId="3" fillId="0" borderId="4" xfId="0" applyNumberFormat="1" applyFont="1" applyBorder="1" applyAlignment="1">
      <alignment vertical="center"/>
    </xf>
    <xf numFmtId="10" fontId="6" fillId="0" borderId="6" xfId="1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vertical="center"/>
    </xf>
    <xf numFmtId="0" fontId="10" fillId="0" borderId="18" xfId="0" applyFont="1" applyFill="1" applyBorder="1" applyAlignment="1">
      <alignment horizontal="center" vertical="center" wrapText="1"/>
    </xf>
    <xf numFmtId="0" fontId="10" fillId="7" borderId="18" xfId="0" applyFont="1" applyFill="1" applyBorder="1" applyAlignment="1">
      <alignment horizontal="center" vertical="center" wrapText="1"/>
    </xf>
    <xf numFmtId="0" fontId="10" fillId="7" borderId="18" xfId="0" applyFont="1" applyFill="1" applyBorder="1" applyAlignment="1">
      <alignment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4" fontId="14" fillId="2" borderId="8" xfId="0" applyNumberFormat="1" applyFont="1" applyFill="1" applyBorder="1" applyAlignment="1">
      <alignment horizontal="center" vertical="center" wrapText="1"/>
    </xf>
    <xf numFmtId="4" fontId="14" fillId="2" borderId="9" xfId="0" applyNumberFormat="1" applyFont="1" applyFill="1" applyBorder="1" applyAlignment="1">
      <alignment horizontal="center" vertical="center" wrapText="1"/>
    </xf>
    <xf numFmtId="4" fontId="14" fillId="2" borderId="10" xfId="0" applyNumberFormat="1" applyFont="1" applyFill="1" applyBorder="1" applyAlignment="1">
      <alignment horizontal="center" vertical="center" wrapText="1"/>
    </xf>
    <xf numFmtId="164" fontId="3" fillId="2" borderId="21" xfId="0" applyNumberFormat="1" applyFont="1" applyFill="1" applyBorder="1" applyAlignment="1">
      <alignment horizontal="center" vertical="center" wrapText="1"/>
    </xf>
    <xf numFmtId="164" fontId="3" fillId="2" borderId="15" xfId="0" applyNumberFormat="1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" fontId="3" fillId="0" borderId="8" xfId="0" applyNumberFormat="1" applyFont="1" applyFill="1" applyBorder="1" applyAlignment="1">
      <alignment horizontal="left" vertical="center"/>
    </xf>
    <xf numFmtId="1" fontId="3" fillId="0" borderId="9" xfId="0" applyNumberFormat="1" applyFont="1" applyFill="1" applyBorder="1" applyAlignment="1">
      <alignment horizontal="left" vertical="center"/>
    </xf>
    <xf numFmtId="1" fontId="3" fillId="0" borderId="10" xfId="0" applyNumberFormat="1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0" fontId="6" fillId="0" borderId="6" xfId="0" applyNumberFormat="1" applyFont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" fontId="3" fillId="3" borderId="11" xfId="0" applyNumberFormat="1" applyFont="1" applyFill="1" applyBorder="1" applyAlignment="1">
      <alignment horizontal="center" vertical="center"/>
    </xf>
    <xf numFmtId="1" fontId="3" fillId="3" borderId="21" xfId="0" applyNumberFormat="1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1" fontId="3" fillId="6" borderId="6" xfId="0" applyNumberFormat="1" applyFont="1" applyFill="1" applyBorder="1" applyAlignment="1">
      <alignment horizontal="center" vertical="center"/>
    </xf>
    <xf numFmtId="4" fontId="6" fillId="2" borderId="18" xfId="0" applyNumberFormat="1" applyFont="1" applyFill="1" applyBorder="1" applyAlignment="1">
      <alignment horizontal="center" vertical="center"/>
    </xf>
    <xf numFmtId="164" fontId="3" fillId="2" borderId="18" xfId="0" applyNumberFormat="1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164" fontId="3" fillId="2" borderId="20" xfId="0" applyNumberFormat="1" applyFont="1" applyFill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>
      <alignment horizontal="center" vertical="center" wrapText="1"/>
    </xf>
    <xf numFmtId="10" fontId="6" fillId="0" borderId="7" xfId="0" applyNumberFormat="1" applyFont="1" applyBorder="1" applyAlignment="1">
      <alignment horizontal="center" vertical="center"/>
    </xf>
    <xf numFmtId="10" fontId="6" fillId="0" borderId="12" xfId="0" applyNumberFormat="1" applyFont="1" applyBorder="1" applyAlignment="1">
      <alignment horizontal="center" vertical="center"/>
    </xf>
    <xf numFmtId="10" fontId="6" fillId="0" borderId="11" xfId="0" applyNumberFormat="1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1" fontId="3" fillId="6" borderId="8" xfId="0" applyNumberFormat="1" applyFont="1" applyFill="1" applyBorder="1" applyAlignment="1">
      <alignment horizontal="center" vertical="center"/>
    </xf>
    <xf numFmtId="1" fontId="3" fillId="6" borderId="10" xfId="0" applyNumberFormat="1" applyFont="1" applyFill="1" applyBorder="1" applyAlignment="1">
      <alignment horizontal="center" vertical="center"/>
    </xf>
    <xf numFmtId="1" fontId="3" fillId="3" borderId="8" xfId="0" applyNumberFormat="1" applyFont="1" applyFill="1" applyBorder="1" applyAlignment="1">
      <alignment horizontal="center" vertical="center"/>
    </xf>
    <xf numFmtId="1" fontId="3" fillId="3" borderId="10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 wrapText="1"/>
    </xf>
    <xf numFmtId="164" fontId="3" fillId="2" borderId="2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tabSelected="1" zoomScale="60" zoomScaleNormal="60" zoomScaleSheetLayoutView="80" workbookViewId="0">
      <pane ySplit="5" topLeftCell="A6" activePane="bottomLeft" state="frozen"/>
      <selection pane="bottomLeft" activeCell="G12" sqref="G12"/>
    </sheetView>
  </sheetViews>
  <sheetFormatPr defaultColWidth="8.85546875" defaultRowHeight="25.15" customHeight="1" x14ac:dyDescent="0.25"/>
  <cols>
    <col min="1" max="1" width="4.5703125" style="1" customWidth="1"/>
    <col min="2" max="2" width="10.7109375" style="2" customWidth="1"/>
    <col min="3" max="3" width="12.7109375" style="50" customWidth="1"/>
    <col min="4" max="4" width="29.85546875" style="10" customWidth="1"/>
    <col min="5" max="5" width="32.28515625" style="10" customWidth="1"/>
    <col min="6" max="6" width="33.5703125" style="10" customWidth="1"/>
    <col min="7" max="7" width="15.28515625" style="7" customWidth="1"/>
    <col min="8" max="8" width="16.85546875" style="39" customWidth="1"/>
    <col min="9" max="9" width="19.42578125" style="8" bestFit="1" customWidth="1"/>
    <col min="10" max="11" width="19.5703125" style="8" bestFit="1" customWidth="1"/>
    <col min="12" max="12" width="21" style="8" bestFit="1" customWidth="1"/>
    <col min="13" max="13" width="19.5703125" style="60" bestFit="1" customWidth="1"/>
    <col min="14" max="14" width="22.140625" style="7" customWidth="1"/>
    <col min="15" max="15" width="13.7109375" style="7" customWidth="1"/>
    <col min="16" max="16" width="17.85546875" style="14" customWidth="1"/>
    <col min="17" max="17" width="8.85546875" style="1"/>
    <col min="18" max="18" width="13.5703125" style="1" bestFit="1" customWidth="1"/>
    <col min="19" max="16384" width="8.85546875" style="1"/>
  </cols>
  <sheetData>
    <row r="1" spans="1:20" ht="16.899999999999999" customHeight="1" thickBot="1" x14ac:dyDescent="0.3">
      <c r="B1" s="3"/>
      <c r="C1" s="4"/>
      <c r="D1" s="41"/>
      <c r="E1" s="41"/>
      <c r="F1" s="41"/>
      <c r="G1" s="30"/>
      <c r="H1" s="36"/>
      <c r="I1" s="32"/>
      <c r="J1" s="32"/>
      <c r="K1" s="32"/>
      <c r="L1" s="32"/>
      <c r="M1" s="58"/>
      <c r="N1" s="30"/>
      <c r="O1" s="30"/>
      <c r="P1" s="31"/>
    </row>
    <row r="2" spans="1:20" s="2" customFormat="1" ht="25.15" customHeight="1" thickBot="1" x14ac:dyDescent="0.3">
      <c r="A2" s="33"/>
      <c r="B2" s="127" t="s">
        <v>99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9"/>
      <c r="Q2" s="34"/>
    </row>
    <row r="3" spans="1:20" s="2" customFormat="1" ht="19.899999999999999" customHeight="1" thickBot="1" x14ac:dyDescent="0.3">
      <c r="A3" s="3"/>
      <c r="B3" s="130" t="s">
        <v>45</v>
      </c>
      <c r="C3" s="115" t="s">
        <v>46</v>
      </c>
      <c r="D3" s="130" t="s">
        <v>51</v>
      </c>
      <c r="E3" s="130" t="s">
        <v>52</v>
      </c>
      <c r="F3" s="130" t="s">
        <v>53</v>
      </c>
      <c r="G3" s="130" t="s">
        <v>82</v>
      </c>
      <c r="H3" s="130" t="s">
        <v>54</v>
      </c>
      <c r="I3" s="130" t="s">
        <v>0</v>
      </c>
      <c r="J3" s="130"/>
      <c r="K3" s="130"/>
      <c r="L3" s="130"/>
      <c r="M3" s="130"/>
      <c r="N3" s="130"/>
      <c r="O3" s="130" t="s">
        <v>3</v>
      </c>
      <c r="P3" s="130" t="s">
        <v>2</v>
      </c>
      <c r="Q3" s="34"/>
    </row>
    <row r="4" spans="1:20" s="2" customFormat="1" ht="19.899999999999999" customHeight="1" thickBot="1" x14ac:dyDescent="0.3">
      <c r="A4" s="3"/>
      <c r="B4" s="130"/>
      <c r="C4" s="116"/>
      <c r="D4" s="130"/>
      <c r="E4" s="130"/>
      <c r="F4" s="130"/>
      <c r="G4" s="130"/>
      <c r="H4" s="130"/>
      <c r="I4" s="117" t="s">
        <v>69</v>
      </c>
      <c r="J4" s="118"/>
      <c r="K4" s="118"/>
      <c r="L4" s="119"/>
      <c r="M4" s="115" t="s">
        <v>81</v>
      </c>
      <c r="N4" s="115" t="s">
        <v>1</v>
      </c>
      <c r="O4" s="130"/>
      <c r="P4" s="130"/>
      <c r="Q4" s="34"/>
    </row>
    <row r="5" spans="1:20" s="2" customFormat="1" ht="19.899999999999999" customHeight="1" x14ac:dyDescent="0.25">
      <c r="A5" s="3"/>
      <c r="B5" s="115"/>
      <c r="C5" s="116"/>
      <c r="D5" s="115"/>
      <c r="E5" s="115"/>
      <c r="F5" s="115"/>
      <c r="G5" s="115"/>
      <c r="H5" s="115"/>
      <c r="I5" s="73">
        <v>2016</v>
      </c>
      <c r="J5" s="73">
        <v>2017</v>
      </c>
      <c r="K5" s="73">
        <v>2018</v>
      </c>
      <c r="L5" s="73">
        <v>2019</v>
      </c>
      <c r="M5" s="116"/>
      <c r="N5" s="116"/>
      <c r="O5" s="115"/>
      <c r="P5" s="115"/>
      <c r="Q5" s="34"/>
    </row>
    <row r="6" spans="1:20" ht="225" x14ac:dyDescent="0.25">
      <c r="A6" s="46"/>
      <c r="B6" s="114"/>
      <c r="C6" s="74" t="s">
        <v>16</v>
      </c>
      <c r="D6" s="96" t="s">
        <v>103</v>
      </c>
      <c r="E6" s="90" t="s">
        <v>106</v>
      </c>
      <c r="F6" s="99" t="s">
        <v>121</v>
      </c>
      <c r="G6" s="75" t="s">
        <v>48</v>
      </c>
      <c r="H6" s="75" t="s">
        <v>93</v>
      </c>
      <c r="I6" s="78">
        <v>0</v>
      </c>
      <c r="J6" s="78">
        <v>0</v>
      </c>
      <c r="K6" s="78">
        <v>0</v>
      </c>
      <c r="L6" s="78">
        <v>600000</v>
      </c>
      <c r="M6" s="101">
        <f t="shared" ref="M6" si="0">SUM(I6:L6)</f>
        <v>600000</v>
      </c>
      <c r="N6" s="100" t="s">
        <v>57</v>
      </c>
      <c r="O6" s="95" t="s">
        <v>126</v>
      </c>
      <c r="P6" s="80" t="s">
        <v>76</v>
      </c>
      <c r="Q6" s="15"/>
      <c r="R6" s="11"/>
      <c r="S6" s="11"/>
      <c r="T6" s="11"/>
    </row>
    <row r="7" spans="1:20" ht="90" x14ac:dyDescent="0.25">
      <c r="A7" s="46"/>
      <c r="B7" s="114" t="s">
        <v>134</v>
      </c>
      <c r="C7" s="74" t="s">
        <v>16</v>
      </c>
      <c r="D7" s="93" t="s">
        <v>102</v>
      </c>
      <c r="E7" s="90" t="s">
        <v>115</v>
      </c>
      <c r="F7" s="99" t="s">
        <v>122</v>
      </c>
      <c r="G7" s="75" t="s">
        <v>49</v>
      </c>
      <c r="H7" s="75" t="s">
        <v>93</v>
      </c>
      <c r="I7" s="78">
        <v>0</v>
      </c>
      <c r="J7" s="78">
        <v>0</v>
      </c>
      <c r="K7" s="78">
        <v>0</v>
      </c>
      <c r="L7" s="78">
        <v>500000</v>
      </c>
      <c r="M7" s="101">
        <v>500000</v>
      </c>
      <c r="N7" s="100" t="s">
        <v>57</v>
      </c>
      <c r="O7" s="97" t="s">
        <v>126</v>
      </c>
      <c r="P7" s="80" t="s">
        <v>76</v>
      </c>
      <c r="Q7" s="15"/>
      <c r="R7" s="11"/>
      <c r="S7" s="11"/>
      <c r="T7" s="11"/>
    </row>
    <row r="8" spans="1:20" ht="125.25" customHeight="1" x14ac:dyDescent="0.25">
      <c r="A8" s="46"/>
      <c r="B8" s="114"/>
      <c r="C8" s="74" t="s">
        <v>16</v>
      </c>
      <c r="D8" s="93" t="s">
        <v>104</v>
      </c>
      <c r="E8" s="90" t="s">
        <v>116</v>
      </c>
      <c r="F8" s="99" t="s">
        <v>125</v>
      </c>
      <c r="G8" s="75" t="s">
        <v>48</v>
      </c>
      <c r="H8" s="94" t="s">
        <v>124</v>
      </c>
      <c r="I8" s="78">
        <v>0</v>
      </c>
      <c r="J8" s="78">
        <v>0</v>
      </c>
      <c r="K8" s="78">
        <v>0</v>
      </c>
      <c r="L8" s="78">
        <v>250000</v>
      </c>
      <c r="M8" s="101">
        <v>250000</v>
      </c>
      <c r="N8" s="100" t="s">
        <v>92</v>
      </c>
      <c r="O8" s="97" t="s">
        <v>126</v>
      </c>
      <c r="P8" s="80" t="s">
        <v>76</v>
      </c>
      <c r="Q8" s="15"/>
      <c r="R8" s="11"/>
      <c r="S8" s="11"/>
      <c r="T8" s="11"/>
    </row>
    <row r="9" spans="1:20" ht="90" x14ac:dyDescent="0.25">
      <c r="A9" s="46"/>
      <c r="B9" s="114"/>
      <c r="C9" s="98" t="s">
        <v>16</v>
      </c>
      <c r="D9" s="99" t="s">
        <v>105</v>
      </c>
      <c r="E9" s="99" t="s">
        <v>107</v>
      </c>
      <c r="F9" s="99" t="s">
        <v>123</v>
      </c>
      <c r="G9" s="87" t="s">
        <v>50</v>
      </c>
      <c r="H9" s="87" t="s">
        <v>95</v>
      </c>
      <c r="I9" s="78">
        <v>0</v>
      </c>
      <c r="J9" s="78">
        <v>0</v>
      </c>
      <c r="K9" s="78">
        <v>0</v>
      </c>
      <c r="L9" s="78">
        <v>300000</v>
      </c>
      <c r="M9" s="101">
        <f t="shared" ref="M9" si="1">SUM(I9:L9)</f>
        <v>300000</v>
      </c>
      <c r="N9" s="100" t="s">
        <v>57</v>
      </c>
      <c r="O9" s="97" t="s">
        <v>126</v>
      </c>
      <c r="P9" s="100" t="s">
        <v>76</v>
      </c>
      <c r="Q9" s="15"/>
      <c r="R9" s="11"/>
      <c r="S9" s="11"/>
      <c r="T9" s="11"/>
    </row>
    <row r="10" spans="1:20" ht="60" x14ac:dyDescent="0.25">
      <c r="A10" s="46"/>
      <c r="B10" s="113"/>
      <c r="C10" s="112" t="s">
        <v>20</v>
      </c>
      <c r="D10" s="99" t="s">
        <v>127</v>
      </c>
      <c r="E10" s="99" t="s">
        <v>138</v>
      </c>
      <c r="F10" s="99" t="s">
        <v>122</v>
      </c>
      <c r="G10" s="87" t="s">
        <v>48</v>
      </c>
      <c r="H10" s="87" t="s">
        <v>95</v>
      </c>
      <c r="I10" s="78">
        <v>0</v>
      </c>
      <c r="J10" s="78">
        <v>0</v>
      </c>
      <c r="K10" s="78">
        <v>0</v>
      </c>
      <c r="L10" s="78">
        <v>400000</v>
      </c>
      <c r="M10" s="101">
        <v>400000</v>
      </c>
      <c r="N10" s="100" t="s">
        <v>57</v>
      </c>
      <c r="O10" s="97" t="s">
        <v>126</v>
      </c>
      <c r="P10" s="100" t="s">
        <v>76</v>
      </c>
      <c r="Q10" s="15"/>
      <c r="R10" s="11"/>
      <c r="S10" s="11"/>
      <c r="T10" s="11"/>
    </row>
    <row r="11" spans="1:20" ht="75" x14ac:dyDescent="0.25">
      <c r="A11" s="46"/>
      <c r="B11" s="112" t="s">
        <v>135</v>
      </c>
      <c r="C11" s="112" t="s">
        <v>23</v>
      </c>
      <c r="D11" s="99" t="s">
        <v>132</v>
      </c>
      <c r="E11" s="99" t="s">
        <v>133</v>
      </c>
      <c r="F11" s="99" t="s">
        <v>122</v>
      </c>
      <c r="G11" s="87" t="s">
        <v>48</v>
      </c>
      <c r="H11" s="87" t="s">
        <v>94</v>
      </c>
      <c r="I11" s="78">
        <v>0</v>
      </c>
      <c r="J11" s="78">
        <v>0</v>
      </c>
      <c r="K11" s="78">
        <v>0</v>
      </c>
      <c r="L11" s="78">
        <v>1000000</v>
      </c>
      <c r="M11" s="101">
        <v>1000000</v>
      </c>
      <c r="N11" s="100" t="s">
        <v>57</v>
      </c>
      <c r="O11" s="97" t="s">
        <v>126</v>
      </c>
      <c r="P11" s="100" t="s">
        <v>76</v>
      </c>
      <c r="Q11" s="15"/>
      <c r="R11" s="11"/>
      <c r="S11" s="11"/>
      <c r="T11" s="11"/>
    </row>
    <row r="12" spans="1:20" ht="135" x14ac:dyDescent="0.25">
      <c r="A12" s="46"/>
      <c r="B12" s="112" t="s">
        <v>136</v>
      </c>
      <c r="C12" s="112" t="s">
        <v>35</v>
      </c>
      <c r="D12" s="99" t="s">
        <v>129</v>
      </c>
      <c r="E12" s="99" t="s">
        <v>130</v>
      </c>
      <c r="F12" s="99" t="s">
        <v>137</v>
      </c>
      <c r="G12" s="87" t="s">
        <v>48</v>
      </c>
      <c r="H12" s="87" t="s">
        <v>94</v>
      </c>
      <c r="I12" s="78">
        <v>0</v>
      </c>
      <c r="J12" s="78">
        <v>0</v>
      </c>
      <c r="K12" s="78">
        <v>0</v>
      </c>
      <c r="L12" s="78">
        <v>600000</v>
      </c>
      <c r="M12" s="101">
        <v>600000</v>
      </c>
      <c r="N12" s="100" t="s">
        <v>57</v>
      </c>
      <c r="O12" s="97" t="s">
        <v>126</v>
      </c>
      <c r="P12" s="100" t="s">
        <v>76</v>
      </c>
      <c r="Q12" s="15"/>
      <c r="R12" s="11"/>
      <c r="S12" s="11"/>
      <c r="T12" s="11"/>
    </row>
    <row r="13" spans="1:20" ht="210" customHeight="1" x14ac:dyDescent="0.25">
      <c r="A13" s="5"/>
      <c r="B13" s="111" t="s">
        <v>96</v>
      </c>
      <c r="C13" s="110" t="s">
        <v>39</v>
      </c>
      <c r="D13" s="82" t="s">
        <v>119</v>
      </c>
      <c r="E13" s="82" t="s">
        <v>118</v>
      </c>
      <c r="F13" s="81" t="s">
        <v>121</v>
      </c>
      <c r="G13" s="104" t="s">
        <v>48</v>
      </c>
      <c r="H13" s="104" t="s">
        <v>94</v>
      </c>
      <c r="I13" s="83">
        <v>0</v>
      </c>
      <c r="J13" s="83">
        <v>0</v>
      </c>
      <c r="K13" s="83">
        <v>0</v>
      </c>
      <c r="L13" s="83">
        <v>1000000</v>
      </c>
      <c r="M13" s="102">
        <v>1000000</v>
      </c>
      <c r="N13" s="103" t="s">
        <v>57</v>
      </c>
      <c r="O13" s="84" t="s">
        <v>126</v>
      </c>
      <c r="P13" s="103" t="s">
        <v>76</v>
      </c>
      <c r="Q13" s="15"/>
      <c r="R13" s="11"/>
      <c r="S13" s="11"/>
      <c r="T13" s="11"/>
    </row>
    <row r="14" spans="1:20" ht="135" customHeight="1" x14ac:dyDescent="0.25">
      <c r="A14" s="5"/>
      <c r="B14" s="111"/>
      <c r="C14" s="110">
        <v>7.2</v>
      </c>
      <c r="D14" s="82" t="s">
        <v>112</v>
      </c>
      <c r="E14" s="82" t="s">
        <v>109</v>
      </c>
      <c r="F14" s="81" t="s">
        <v>131</v>
      </c>
      <c r="G14" s="104" t="s">
        <v>48</v>
      </c>
      <c r="H14" s="104" t="s">
        <v>95</v>
      </c>
      <c r="I14" s="83">
        <v>0</v>
      </c>
      <c r="J14" s="83">
        <v>0</v>
      </c>
      <c r="K14" s="83">
        <v>0</v>
      </c>
      <c r="L14" s="83">
        <v>965128.44</v>
      </c>
      <c r="M14" s="102">
        <v>965128.44</v>
      </c>
      <c r="N14" s="103" t="s">
        <v>92</v>
      </c>
      <c r="O14" s="84" t="s">
        <v>126</v>
      </c>
      <c r="P14" s="103" t="s">
        <v>76</v>
      </c>
      <c r="Q14" s="15"/>
      <c r="R14" s="11"/>
      <c r="S14" s="11"/>
      <c r="T14" s="11"/>
    </row>
    <row r="15" spans="1:20" ht="165" customHeight="1" x14ac:dyDescent="0.25">
      <c r="A15" s="5"/>
      <c r="B15" s="111"/>
      <c r="C15" s="110" t="s">
        <v>40</v>
      </c>
      <c r="D15" s="82" t="s">
        <v>113</v>
      </c>
      <c r="E15" s="82" t="s">
        <v>108</v>
      </c>
      <c r="F15" s="82" t="s">
        <v>98</v>
      </c>
      <c r="G15" s="104" t="s">
        <v>48</v>
      </c>
      <c r="H15" s="104" t="s">
        <v>97</v>
      </c>
      <c r="I15" s="83">
        <v>0</v>
      </c>
      <c r="J15" s="83">
        <v>0</v>
      </c>
      <c r="K15" s="83">
        <v>0</v>
      </c>
      <c r="L15" s="83">
        <v>18431540.100000001</v>
      </c>
      <c r="M15" s="102">
        <v>18431540.100000001</v>
      </c>
      <c r="N15" s="103" t="s">
        <v>57</v>
      </c>
      <c r="O15" s="84" t="s">
        <v>126</v>
      </c>
      <c r="P15" s="103" t="s">
        <v>76</v>
      </c>
      <c r="Q15" s="15"/>
      <c r="R15" s="11"/>
      <c r="S15" s="11"/>
      <c r="T15" s="11"/>
    </row>
    <row r="16" spans="1:20" ht="150" customHeight="1" x14ac:dyDescent="0.25">
      <c r="A16" s="5"/>
      <c r="B16" s="111"/>
      <c r="C16" s="105" t="s">
        <v>40</v>
      </c>
      <c r="D16" s="82" t="s">
        <v>114</v>
      </c>
      <c r="E16" s="82" t="s">
        <v>117</v>
      </c>
      <c r="F16" s="82" t="s">
        <v>120</v>
      </c>
      <c r="G16" s="104" t="s">
        <v>48</v>
      </c>
      <c r="H16" s="104" t="s">
        <v>95</v>
      </c>
      <c r="I16" s="83">
        <v>0</v>
      </c>
      <c r="J16" s="83">
        <v>0</v>
      </c>
      <c r="K16" s="83">
        <v>0</v>
      </c>
      <c r="L16" s="83">
        <v>400000</v>
      </c>
      <c r="M16" s="102">
        <v>400000</v>
      </c>
      <c r="N16" s="103" t="s">
        <v>57</v>
      </c>
      <c r="O16" s="84" t="s">
        <v>126</v>
      </c>
      <c r="P16" s="103" t="s">
        <v>76</v>
      </c>
      <c r="Q16" s="15"/>
      <c r="R16" s="11"/>
      <c r="S16" s="11"/>
      <c r="T16" s="11"/>
    </row>
    <row r="17" spans="1:20" ht="75" x14ac:dyDescent="0.25">
      <c r="A17" s="5"/>
      <c r="B17" s="109" t="s">
        <v>14</v>
      </c>
      <c r="C17" s="77" t="s">
        <v>42</v>
      </c>
      <c r="D17" s="76" t="s">
        <v>110</v>
      </c>
      <c r="E17" s="76" t="s">
        <v>111</v>
      </c>
      <c r="F17" s="76" t="s">
        <v>128</v>
      </c>
      <c r="G17" s="76" t="s">
        <v>50</v>
      </c>
      <c r="H17" s="85" t="s">
        <v>93</v>
      </c>
      <c r="I17" s="78">
        <v>0</v>
      </c>
      <c r="J17" s="78">
        <v>0</v>
      </c>
      <c r="K17" s="78">
        <v>0</v>
      </c>
      <c r="L17" s="78">
        <v>600000</v>
      </c>
      <c r="M17" s="79">
        <v>600000</v>
      </c>
      <c r="N17" s="100" t="s">
        <v>57</v>
      </c>
      <c r="O17" s="97" t="s">
        <v>126</v>
      </c>
      <c r="P17" s="86" t="s">
        <v>76</v>
      </c>
      <c r="Q17" s="15"/>
      <c r="R17" s="11"/>
      <c r="S17" s="11"/>
      <c r="T17" s="11"/>
    </row>
    <row r="18" spans="1:20" ht="37.5" customHeight="1" thickBot="1" x14ac:dyDescent="0.3">
      <c r="B18" s="88"/>
      <c r="C18" s="49"/>
      <c r="D18" s="42"/>
      <c r="E18" s="42"/>
      <c r="F18" s="42"/>
      <c r="G18" s="125" t="s">
        <v>79</v>
      </c>
      <c r="H18" s="126"/>
      <c r="I18" s="89">
        <f>SUM(I6:I17)</f>
        <v>0</v>
      </c>
      <c r="J18" s="89">
        <f>SUM(J6:J17)</f>
        <v>0</v>
      </c>
      <c r="K18" s="89">
        <f>SUM(K6:K17)</f>
        <v>0</v>
      </c>
      <c r="L18" s="89">
        <f>SUM(L6:L17)</f>
        <v>25046668.539999999</v>
      </c>
      <c r="M18" s="79">
        <f>SUM(M6:M17)</f>
        <v>25046668.539999999</v>
      </c>
      <c r="N18" s="13"/>
      <c r="O18" s="13"/>
      <c r="P18" s="16"/>
      <c r="Q18" s="11"/>
      <c r="R18" s="11"/>
      <c r="S18" s="11"/>
      <c r="T18" s="11"/>
    </row>
    <row r="19" spans="1:20" ht="37.5" customHeight="1" thickBot="1" x14ac:dyDescent="0.3">
      <c r="G19" s="120" t="s">
        <v>80</v>
      </c>
      <c r="H19" s="121"/>
      <c r="I19" s="122">
        <f>SUM(I18:L18)</f>
        <v>25046668.539999999</v>
      </c>
      <c r="J19" s="123"/>
      <c r="K19" s="123"/>
      <c r="L19" s="124"/>
      <c r="M19" s="12"/>
      <c r="N19" s="12"/>
      <c r="O19" s="12"/>
      <c r="P19" s="17"/>
      <c r="Q19" s="11"/>
      <c r="R19" s="11"/>
      <c r="S19" s="11"/>
      <c r="T19" s="11"/>
    </row>
    <row r="20" spans="1:20" ht="25.15" customHeight="1" x14ac:dyDescent="0.25">
      <c r="B20" s="28" t="s">
        <v>4</v>
      </c>
      <c r="C20" s="28"/>
      <c r="D20" s="40"/>
      <c r="E20" s="43"/>
      <c r="F20" s="43"/>
      <c r="G20" s="45"/>
      <c r="H20" s="37"/>
      <c r="I20" s="18"/>
      <c r="J20" s="18"/>
      <c r="K20" s="18"/>
      <c r="L20" s="18"/>
      <c r="M20" s="59"/>
      <c r="N20" s="12"/>
      <c r="O20" s="12"/>
      <c r="P20" s="17"/>
      <c r="Q20" s="11"/>
      <c r="R20" s="11"/>
      <c r="S20" s="11"/>
      <c r="T20" s="11"/>
    </row>
    <row r="21" spans="1:20" ht="25.15" customHeight="1" x14ac:dyDescent="0.25">
      <c r="B21" s="14" t="s">
        <v>60</v>
      </c>
      <c r="C21" s="14"/>
      <c r="D21" s="14" t="s">
        <v>59</v>
      </c>
      <c r="G21" s="45"/>
      <c r="H21" s="37"/>
      <c r="I21" s="18"/>
      <c r="J21" s="18"/>
      <c r="K21" s="18"/>
      <c r="L21" s="18"/>
      <c r="M21" s="59"/>
      <c r="N21" s="12"/>
      <c r="O21" s="12"/>
      <c r="P21" s="17"/>
      <c r="Q21" s="11"/>
      <c r="R21" s="11"/>
      <c r="S21" s="11"/>
      <c r="T21" s="11"/>
    </row>
    <row r="22" spans="1:20" ht="25.15" customHeight="1" x14ac:dyDescent="0.25">
      <c r="B22" s="14" t="s">
        <v>61</v>
      </c>
      <c r="C22" s="14"/>
      <c r="D22" s="14" t="s">
        <v>62</v>
      </c>
      <c r="G22" s="45"/>
      <c r="H22" s="37"/>
      <c r="I22" s="18"/>
      <c r="J22" s="18"/>
      <c r="K22" s="18"/>
      <c r="L22" s="18"/>
      <c r="M22" s="59"/>
      <c r="N22" s="12"/>
      <c r="O22" s="12"/>
      <c r="P22" s="17"/>
      <c r="Q22" s="11"/>
      <c r="R22" s="11"/>
      <c r="S22" s="11"/>
      <c r="T22" s="11"/>
    </row>
    <row r="23" spans="1:20" ht="25.15" customHeight="1" x14ac:dyDescent="0.25">
      <c r="B23" s="48" t="s">
        <v>55</v>
      </c>
      <c r="C23" s="48"/>
      <c r="D23" s="26" t="s">
        <v>56</v>
      </c>
      <c r="G23" s="45"/>
      <c r="H23" s="37"/>
      <c r="I23" s="18"/>
      <c r="J23" s="18"/>
      <c r="K23" s="18"/>
      <c r="L23" s="18"/>
      <c r="M23" s="59"/>
      <c r="N23" s="12"/>
      <c r="O23" s="12"/>
      <c r="P23" s="17"/>
      <c r="Q23" s="11"/>
      <c r="R23" s="11"/>
      <c r="S23" s="11"/>
      <c r="T23" s="11"/>
    </row>
    <row r="24" spans="1:20" ht="25.15" customHeight="1" x14ac:dyDescent="0.25">
      <c r="B24" s="17"/>
      <c r="C24" s="17"/>
      <c r="D24" s="40"/>
      <c r="E24" s="43"/>
      <c r="F24" s="43"/>
      <c r="G24" s="45"/>
      <c r="H24" s="37"/>
      <c r="I24" s="18"/>
      <c r="J24" s="18"/>
      <c r="K24" s="18"/>
      <c r="L24" s="18"/>
      <c r="M24" s="59"/>
      <c r="N24" s="12"/>
      <c r="O24" s="12"/>
      <c r="P24" s="17"/>
      <c r="Q24" s="11"/>
      <c r="R24" s="11"/>
      <c r="S24" s="11"/>
      <c r="T24" s="11"/>
    </row>
    <row r="25" spans="1:20" ht="25.15" customHeight="1" x14ac:dyDescent="0.25">
      <c r="B25" s="28" t="s">
        <v>77</v>
      </c>
      <c r="C25" s="28"/>
      <c r="D25" s="40"/>
      <c r="E25" s="43"/>
      <c r="F25" s="43"/>
      <c r="G25" s="45"/>
      <c r="H25" s="38"/>
      <c r="I25" s="18"/>
      <c r="J25" s="18"/>
      <c r="K25" s="18"/>
      <c r="L25" s="18"/>
      <c r="M25" s="59"/>
      <c r="N25" s="12"/>
      <c r="O25" s="12"/>
      <c r="P25" s="17"/>
      <c r="Q25" s="11"/>
      <c r="R25" s="11"/>
      <c r="S25" s="11"/>
      <c r="T25" s="11"/>
    </row>
    <row r="26" spans="1:20" ht="25.15" customHeight="1" x14ac:dyDescent="0.25">
      <c r="B26" s="51"/>
      <c r="C26" s="52"/>
      <c r="D26" s="12"/>
      <c r="E26" s="44"/>
      <c r="F26" s="44"/>
      <c r="G26" s="44"/>
    </row>
    <row r="27" spans="1:20" ht="25.15" customHeight="1" x14ac:dyDescent="0.2">
      <c r="B27" s="53"/>
      <c r="C27" s="2"/>
      <c r="D27" s="7"/>
      <c r="G27" s="10"/>
    </row>
    <row r="28" spans="1:20" ht="25.15" customHeight="1" x14ac:dyDescent="0.2">
      <c r="A28" s="29"/>
      <c r="B28" s="53"/>
      <c r="C28" s="2"/>
      <c r="D28" s="7"/>
      <c r="G28" s="10"/>
    </row>
  </sheetData>
  <autoFilter ref="A5:T23" xr:uid="{00000000-0009-0000-0000-000000000000}"/>
  <sortState xmlns:xlrd2="http://schemas.microsoft.com/office/spreadsheetml/2017/richdata2" ref="A20:H22">
    <sortCondition ref="A20:A22"/>
  </sortState>
  <mergeCells count="17">
    <mergeCell ref="B2:P2"/>
    <mergeCell ref="P3:P5"/>
    <mergeCell ref="O3:O5"/>
    <mergeCell ref="H3:H5"/>
    <mergeCell ref="C3:C5"/>
    <mergeCell ref="B3:B5"/>
    <mergeCell ref="D3:D5"/>
    <mergeCell ref="F3:F5"/>
    <mergeCell ref="I3:N3"/>
    <mergeCell ref="G3:G5"/>
    <mergeCell ref="E3:E5"/>
    <mergeCell ref="N4:N5"/>
    <mergeCell ref="M4:M5"/>
    <mergeCell ref="I4:L4"/>
    <mergeCell ref="G19:H19"/>
    <mergeCell ref="I19:L19"/>
    <mergeCell ref="G18:H18"/>
  </mergeCells>
  <pageMargins left="0.23622047244094491" right="0.23622047244094491" top="0.74803149606299213" bottom="0.74803149606299213" header="0.31496062992125984" footer="0.31496062992125984"/>
  <pageSetup paperSize="9" scale="47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7"/>
  <sheetViews>
    <sheetView topLeftCell="F1" zoomScale="80" zoomScaleNormal="80" workbookViewId="0">
      <pane ySplit="9" topLeftCell="A35" activePane="bottomLeft" state="frozen"/>
      <selection pane="bottomLeft" activeCell="S32" sqref="S32"/>
    </sheetView>
  </sheetViews>
  <sheetFormatPr defaultColWidth="8.85546875" defaultRowHeight="25.15" customHeight="1" x14ac:dyDescent="0.25"/>
  <cols>
    <col min="1" max="1" width="3.28515625" style="1" customWidth="1"/>
    <col min="2" max="2" width="10.7109375" style="1" customWidth="1"/>
    <col min="3" max="3" width="10.7109375" style="7" customWidth="1"/>
    <col min="4" max="15" width="15.7109375" style="1" customWidth="1"/>
    <col min="16" max="16" width="15.7109375" style="2" customWidth="1"/>
    <col min="17" max="17" width="15.7109375" style="23" customWidth="1"/>
    <col min="18" max="16384" width="8.85546875" style="1"/>
  </cols>
  <sheetData>
    <row r="1" spans="1:18" ht="13.15" customHeight="1" thickBot="1" x14ac:dyDescent="0.3">
      <c r="B1" s="19"/>
      <c r="C1" s="30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0"/>
    </row>
    <row r="2" spans="1:18" ht="25.15" customHeight="1" thickBot="1" x14ac:dyDescent="0.3">
      <c r="B2" s="19"/>
      <c r="C2" s="131" t="s">
        <v>78</v>
      </c>
      <c r="D2" s="132"/>
      <c r="E2" s="132"/>
      <c r="F2" s="133"/>
      <c r="G2" s="65">
        <f>Q10+Q17</f>
        <v>0.12177272290288317</v>
      </c>
      <c r="H2" s="19"/>
      <c r="I2" s="19"/>
      <c r="J2" s="46"/>
    </row>
    <row r="3" spans="1:18" ht="25.15" customHeight="1" thickBot="1" x14ac:dyDescent="0.3">
      <c r="B3" s="19"/>
      <c r="C3" s="131" t="s">
        <v>72</v>
      </c>
      <c r="D3" s="132"/>
      <c r="E3" s="132"/>
      <c r="F3" s="133"/>
      <c r="G3" s="65">
        <f>P28+P29+P31+P35+P36</f>
        <v>0.85427198734572996</v>
      </c>
      <c r="H3" s="19"/>
      <c r="I3" s="19"/>
      <c r="J3" s="46"/>
    </row>
    <row r="4" spans="1:18" ht="25.15" customHeight="1" thickBot="1" x14ac:dyDescent="0.3">
      <c r="B4" s="19"/>
      <c r="C4" s="131" t="s">
        <v>73</v>
      </c>
      <c r="D4" s="132"/>
      <c r="E4" s="132"/>
      <c r="F4" s="133"/>
      <c r="G4" s="66">
        <f>100%-G3-G2</f>
        <v>2.3955289751386874E-2</v>
      </c>
      <c r="H4" s="108"/>
      <c r="I4" s="19"/>
      <c r="J4" s="46"/>
    </row>
    <row r="5" spans="1:18" ht="18" customHeight="1" thickBot="1" x14ac:dyDescent="0.3">
      <c r="A5" s="2"/>
      <c r="B5" s="3"/>
      <c r="C5" s="4"/>
      <c r="D5" s="3"/>
      <c r="E5" s="3"/>
      <c r="F5" s="3"/>
      <c r="G5" s="19"/>
      <c r="H5" s="19"/>
      <c r="I5" s="19"/>
      <c r="J5" s="19"/>
      <c r="K5" s="35"/>
      <c r="L5" s="35"/>
      <c r="M5" s="35"/>
      <c r="N5" s="35"/>
      <c r="O5" s="35"/>
      <c r="P5" s="35"/>
      <c r="Q5" s="20"/>
    </row>
    <row r="6" spans="1:18" ht="25.15" customHeight="1" thickBot="1" x14ac:dyDescent="0.3">
      <c r="A6" s="5"/>
      <c r="B6" s="141" t="s">
        <v>100</v>
      </c>
      <c r="C6" s="142"/>
      <c r="D6" s="142"/>
      <c r="E6" s="142"/>
      <c r="F6" s="142"/>
      <c r="G6" s="142"/>
      <c r="H6" s="143"/>
      <c r="I6" s="143"/>
      <c r="J6" s="143"/>
      <c r="K6" s="143"/>
      <c r="L6" s="143"/>
      <c r="M6" s="142"/>
      <c r="N6" s="142"/>
      <c r="O6" s="142"/>
      <c r="P6" s="142"/>
      <c r="Q6" s="144"/>
      <c r="R6" s="6"/>
    </row>
    <row r="7" spans="1:18" ht="25.15" customHeight="1" thickBot="1" x14ac:dyDescent="0.3">
      <c r="A7" s="21"/>
      <c r="B7" s="145" t="s">
        <v>45</v>
      </c>
      <c r="C7" s="145" t="s">
        <v>46</v>
      </c>
      <c r="D7" s="150" t="s">
        <v>63</v>
      </c>
      <c r="E7" s="150"/>
      <c r="F7" s="150"/>
      <c r="G7" s="151"/>
      <c r="H7" s="150" t="s">
        <v>64</v>
      </c>
      <c r="I7" s="150"/>
      <c r="J7" s="150"/>
      <c r="K7" s="151"/>
      <c r="L7" s="155" t="s">
        <v>65</v>
      </c>
      <c r="M7" s="155" t="s">
        <v>66</v>
      </c>
      <c r="N7" s="138" t="s">
        <v>84</v>
      </c>
      <c r="O7" s="138" t="s">
        <v>85</v>
      </c>
      <c r="P7" s="145" t="s">
        <v>86</v>
      </c>
      <c r="Q7" s="145" t="s">
        <v>87</v>
      </c>
    </row>
    <row r="8" spans="1:18" ht="25.15" customHeight="1" thickBot="1" x14ac:dyDescent="0.3">
      <c r="A8" s="21"/>
      <c r="B8" s="146"/>
      <c r="C8" s="146"/>
      <c r="D8" s="152">
        <v>2016</v>
      </c>
      <c r="E8" s="152"/>
      <c r="F8" s="152">
        <v>2017</v>
      </c>
      <c r="G8" s="152"/>
      <c r="H8" s="148">
        <v>2018</v>
      </c>
      <c r="I8" s="149"/>
      <c r="J8" s="148">
        <v>2019</v>
      </c>
      <c r="K8" s="149"/>
      <c r="L8" s="156"/>
      <c r="M8" s="156"/>
      <c r="N8" s="139"/>
      <c r="O8" s="139"/>
      <c r="P8" s="146"/>
      <c r="Q8" s="146"/>
    </row>
    <row r="9" spans="1:18" ht="31.15" customHeight="1" thickBot="1" x14ac:dyDescent="0.3">
      <c r="A9" s="21"/>
      <c r="B9" s="147"/>
      <c r="C9" s="147"/>
      <c r="D9" s="25" t="s">
        <v>58</v>
      </c>
      <c r="E9" s="25" t="s">
        <v>57</v>
      </c>
      <c r="F9" s="25" t="s">
        <v>58</v>
      </c>
      <c r="G9" s="25" t="s">
        <v>57</v>
      </c>
      <c r="H9" s="25" t="s">
        <v>58</v>
      </c>
      <c r="I9" s="25" t="s">
        <v>57</v>
      </c>
      <c r="J9" s="25" t="s">
        <v>58</v>
      </c>
      <c r="K9" s="25" t="s">
        <v>57</v>
      </c>
      <c r="L9" s="157"/>
      <c r="M9" s="157"/>
      <c r="N9" s="140"/>
      <c r="O9" s="140"/>
      <c r="P9" s="147"/>
      <c r="Q9" s="147"/>
    </row>
    <row r="10" spans="1:18" ht="30" customHeight="1" thickBot="1" x14ac:dyDescent="0.3">
      <c r="A10" s="21"/>
      <c r="B10" s="134" t="s">
        <v>7</v>
      </c>
      <c r="C10" s="61" t="s">
        <v>15</v>
      </c>
      <c r="D10" s="62">
        <f>SUMIFS(PA!$I:$I,PA!$C:$C,C10,PA!$N:$N,'PI Fehidro'!$D$9)/1000</f>
        <v>0</v>
      </c>
      <c r="E10" s="62">
        <f>SUMIFS(PA!$I:$I,PA!$C:$C,C10,PA!$N:$N,'PI Fehidro'!$E$9)/1000</f>
        <v>0</v>
      </c>
      <c r="F10" s="62">
        <f>SUMIFS(PA!$J:$J,PA!$C:$C,C10,PA!$N:$N,'PI Fehidro'!$F$9)/1000</f>
        <v>0</v>
      </c>
      <c r="G10" s="63">
        <f>SUMIFS(PA!$J:$J,PA!$C:$C,C10,PA!$N:$N,'PI Fehidro'!$G$9)/1000</f>
        <v>0</v>
      </c>
      <c r="H10" s="63">
        <f>SUMIFS(PA!$K:$K,PA!$C:$C,C10,PA!$N:$N,'PI Fehidro'!$H$9)/1000</f>
        <v>0</v>
      </c>
      <c r="I10" s="63">
        <f>SUMIFS(PA!$K:$K,PA!$C:$C,C10,PA!$N:$N,'PI Fehidro'!$I$9)/1000</f>
        <v>0</v>
      </c>
      <c r="J10" s="63">
        <f>SUMIFS(PA!$L:$L,PA!$C:$C,C10,PA!$N:$N,'PI Fehidro'!$J$9)/1000</f>
        <v>0</v>
      </c>
      <c r="K10" s="72">
        <f>SUMIFS(PA!$L:$L,PA!$C:$C,C10,PA!$N:$N,'PI Fehidro'!$K$9)/1000</f>
        <v>0</v>
      </c>
      <c r="L10" s="72">
        <f>D10+F10+H10+J10</f>
        <v>0</v>
      </c>
      <c r="M10" s="63">
        <f>E10+G10+I10+K10</f>
        <v>0</v>
      </c>
      <c r="N10" s="63">
        <f>F10+H10+J10</f>
        <v>0</v>
      </c>
      <c r="O10" s="63">
        <f>G10+I10+K10</f>
        <v>0</v>
      </c>
      <c r="P10" s="67">
        <f>(N10+O10)/$F$42</f>
        <v>0</v>
      </c>
      <c r="Q10" s="137">
        <f>SUM(P10:P16)</f>
        <v>8.1847239983905085E-2</v>
      </c>
      <c r="R10" s="6"/>
    </row>
    <row r="11" spans="1:18" ht="30" customHeight="1" thickBot="1" x14ac:dyDescent="0.3">
      <c r="A11" s="21"/>
      <c r="B11" s="135"/>
      <c r="C11" s="61" t="s">
        <v>16</v>
      </c>
      <c r="D11" s="62">
        <f>SUMIFS(PA!$I:$I,PA!$C:$C,C11,PA!$N:$N,'PI Fehidro'!$D$9)/1000</f>
        <v>0</v>
      </c>
      <c r="E11" s="62">
        <f>SUMIFS(PA!$I:$I,PA!$C:$C,C11,PA!$N:$N,'PI Fehidro'!$E$9)/1000</f>
        <v>0</v>
      </c>
      <c r="F11" s="62">
        <f>SUMIFS(PA!$J:$J,PA!$C:$C,C11,PA!$N:$N,'PI Fehidro'!$F$9)/1000</f>
        <v>0</v>
      </c>
      <c r="G11" s="63">
        <f>SUMIFS(PA!$J:$J,PA!$C:$C,C11,PA!$N:$N,'PI Fehidro'!$G$9)/1000</f>
        <v>0</v>
      </c>
      <c r="H11" s="63">
        <f>SUMIFS(PA!$K:$K,PA!$C:$C,C11,PA!$N:$N,'PI Fehidro'!$H$9)/1000</f>
        <v>0</v>
      </c>
      <c r="I11" s="63">
        <f>SUMIFS(PA!$K:$K,PA!$C:$C,C11,PA!$N:$N,'PI Fehidro'!$I$9)/1000</f>
        <v>0</v>
      </c>
      <c r="J11" s="63">
        <f>SUMIFS(PA!$L:$L,PA!$C:$C,C11,PA!$N:$N,'PI Fehidro'!$J$9)/1000</f>
        <v>250</v>
      </c>
      <c r="K11" s="63">
        <f>SUMIFS(PA!$L:$L,PA!$C:$C,C11,PA!$N:$N,'PI Fehidro'!$K$9)/1000</f>
        <v>1400</v>
      </c>
      <c r="L11" s="63">
        <v>250</v>
      </c>
      <c r="M11" s="63">
        <f t="shared" ref="M11:M40" si="0">E11+G11+I11+K11</f>
        <v>1400</v>
      </c>
      <c r="N11" s="63">
        <f>F11+H11+J11</f>
        <v>250</v>
      </c>
      <c r="O11" s="63">
        <f>M11</f>
        <v>1400</v>
      </c>
      <c r="P11" s="67">
        <f>(N11+O11)/$F$42</f>
        <v>6.5877046816313845E-2</v>
      </c>
      <c r="Q11" s="137"/>
      <c r="R11" s="6"/>
    </row>
    <row r="12" spans="1:18" ht="30" customHeight="1" thickBot="1" x14ac:dyDescent="0.3">
      <c r="A12" s="21"/>
      <c r="B12" s="135"/>
      <c r="C12" s="61" t="s">
        <v>47</v>
      </c>
      <c r="D12" s="62">
        <f>SUMIFS(PA!$I:$I,PA!$C:$C,C12,PA!$N:$N,'PI Fehidro'!$D$9)/1000</f>
        <v>0</v>
      </c>
      <c r="E12" s="62">
        <f>SUMIFS(PA!$I:$I,PA!$C:$C,C12,PA!$N:$N,'PI Fehidro'!$E$9)/1000</f>
        <v>0</v>
      </c>
      <c r="F12" s="62">
        <f>SUMIFS(PA!$J:$J,PA!$C:$C,C12,PA!$N:$N,'PI Fehidro'!$F$9)/1000</f>
        <v>0</v>
      </c>
      <c r="G12" s="63">
        <f>SUMIFS(PA!$J:$J,PA!$C:$C,C12,PA!$N:$N,'PI Fehidro'!$G$9)/1000</f>
        <v>0</v>
      </c>
      <c r="H12" s="63">
        <f>SUMIFS(PA!$K:$K,PA!$C:$C,C12,PA!$N:$N,'PI Fehidro'!$H$9)/1000</f>
        <v>0</v>
      </c>
      <c r="I12" s="63">
        <f>SUMIFS(PA!$K:$K,PA!$C:$C,C12,PA!$N:$N,'PI Fehidro'!$I$9)/1000</f>
        <v>0</v>
      </c>
      <c r="J12" s="63">
        <f>SUMIFS(PA!$L:$L,PA!$C:$C,C12,PA!$N:$N,'PI Fehidro'!$J$9)/1000</f>
        <v>0</v>
      </c>
      <c r="K12" s="63">
        <f>SUMIFS(PA!$L:$L,PA!$C:$C,C12,PA!$N:$N,'PI Fehidro'!$K$9)/1000</f>
        <v>0</v>
      </c>
      <c r="L12" s="63">
        <f t="shared" ref="L12:L39" si="1">D12+F12+H12+J12</f>
        <v>0</v>
      </c>
      <c r="M12" s="63">
        <f t="shared" si="0"/>
        <v>0</v>
      </c>
      <c r="N12" s="63">
        <f t="shared" ref="N12:N40" si="2">F12+H12+J12</f>
        <v>0</v>
      </c>
      <c r="O12" s="63">
        <f t="shared" ref="O12:O39" si="3">G12+I12+K12</f>
        <v>0</v>
      </c>
      <c r="P12" s="67">
        <f t="shared" ref="P12:P40" si="4">(N12+O12)/$F$42</f>
        <v>0</v>
      </c>
      <c r="Q12" s="137"/>
      <c r="R12" s="6"/>
    </row>
    <row r="13" spans="1:18" ht="30" customHeight="1" thickBot="1" x14ac:dyDescent="0.3">
      <c r="A13" s="21"/>
      <c r="B13" s="135"/>
      <c r="C13" s="61" t="s">
        <v>17</v>
      </c>
      <c r="D13" s="62">
        <f>SUMIFS(PA!$I:$I,PA!$C:$C,C13,PA!$N:$N,'PI Fehidro'!$D$9)/1000</f>
        <v>0</v>
      </c>
      <c r="E13" s="62">
        <f>SUMIFS(PA!$I:$I,PA!$C:$C,C13,PA!$N:$N,'PI Fehidro'!$E$9)/1000</f>
        <v>0</v>
      </c>
      <c r="F13" s="62">
        <f>SUMIFS(PA!$J:$J,PA!$C:$C,C13,PA!$N:$N,'PI Fehidro'!$F$9)/1000</f>
        <v>0</v>
      </c>
      <c r="G13" s="63">
        <f>SUMIFS(PA!$J:$J,PA!$C:$C,C13,PA!$N:$N,'PI Fehidro'!$G$9)/1000</f>
        <v>0</v>
      </c>
      <c r="H13" s="63">
        <f>SUMIFS(PA!$K:$K,PA!$C:$C,C13,PA!$N:$N,'PI Fehidro'!$H$9)/1000</f>
        <v>0</v>
      </c>
      <c r="I13" s="63">
        <f>SUMIFS(PA!$K:$K,PA!$C:$C,C13,PA!$N:$N,'PI Fehidro'!$I$9)/1000</f>
        <v>0</v>
      </c>
      <c r="J13" s="63">
        <f>SUMIFS(PA!$L:$L,PA!$C:$C,C13,PA!$N:$N,'PI Fehidro'!$J$9)/1000</f>
        <v>0</v>
      </c>
      <c r="K13" s="63">
        <f>SUMIFS(PA!$L:$L,PA!$C:$C,C13,PA!$N:$N,'PI Fehidro'!$K$9)/1000</f>
        <v>0</v>
      </c>
      <c r="L13" s="63">
        <f t="shared" si="1"/>
        <v>0</v>
      </c>
      <c r="M13" s="63">
        <f t="shared" si="0"/>
        <v>0</v>
      </c>
      <c r="N13" s="63">
        <f t="shared" si="2"/>
        <v>0</v>
      </c>
      <c r="O13" s="63">
        <f t="shared" si="3"/>
        <v>0</v>
      </c>
      <c r="P13" s="67">
        <f t="shared" si="4"/>
        <v>0</v>
      </c>
      <c r="Q13" s="137"/>
      <c r="R13" s="6"/>
    </row>
    <row r="14" spans="1:18" ht="30" customHeight="1" thickBot="1" x14ac:dyDescent="0.3">
      <c r="A14" s="21"/>
      <c r="B14" s="135"/>
      <c r="C14" s="61" t="s">
        <v>18</v>
      </c>
      <c r="D14" s="62">
        <f>SUMIFS(PA!$I:$I,PA!$C:$C,C14,PA!$N:$N,'PI Fehidro'!$D$9)/1000</f>
        <v>0</v>
      </c>
      <c r="E14" s="62">
        <f>SUMIFS(PA!$I:$I,PA!$C:$C,C14,PA!$N:$N,'PI Fehidro'!$E$9)/1000</f>
        <v>0</v>
      </c>
      <c r="F14" s="62">
        <f>SUMIFS(PA!$J:$J,PA!$C:$C,C14,PA!$N:$N,'PI Fehidro'!$F$9)/1000</f>
        <v>0</v>
      </c>
      <c r="G14" s="63">
        <f>SUMIFS(PA!$J:$J,PA!$C:$C,C14,PA!$N:$N,'PI Fehidro'!$G$9)/1000</f>
        <v>0</v>
      </c>
      <c r="H14" s="63">
        <f>SUMIFS(PA!$K:$K,PA!$C:$C,C14,PA!$N:$N,'PI Fehidro'!$H$9)/1000</f>
        <v>0</v>
      </c>
      <c r="I14" s="63">
        <f>SUMIFS(PA!$K:$K,PA!$C:$C,C14,PA!$N:$N,'PI Fehidro'!$I$9)/1000</f>
        <v>0</v>
      </c>
      <c r="J14" s="63">
        <f>SUMIFS(PA!$L:$L,PA!$C:$C,C14,PA!$N:$N,'PI Fehidro'!$J$9)/1000</f>
        <v>0</v>
      </c>
      <c r="K14" s="63">
        <f>SUMIFS(PA!$L:$L,PA!$C:$C,C14,PA!$N:$N,'PI Fehidro'!$K$9)/1000</f>
        <v>0</v>
      </c>
      <c r="L14" s="63">
        <f t="shared" si="1"/>
        <v>0</v>
      </c>
      <c r="M14" s="63">
        <f t="shared" si="0"/>
        <v>0</v>
      </c>
      <c r="N14" s="63">
        <f t="shared" si="2"/>
        <v>0</v>
      </c>
      <c r="O14" s="63">
        <f t="shared" si="3"/>
        <v>0</v>
      </c>
      <c r="P14" s="67">
        <f t="shared" si="4"/>
        <v>0</v>
      </c>
      <c r="Q14" s="137"/>
      <c r="R14" s="6"/>
    </row>
    <row r="15" spans="1:18" ht="30" customHeight="1" thickBot="1" x14ac:dyDescent="0.3">
      <c r="A15" s="21"/>
      <c r="B15" s="135"/>
      <c r="C15" s="61" t="s">
        <v>19</v>
      </c>
      <c r="D15" s="62">
        <f>SUMIFS(PA!$I:$I,PA!$C:$C,C15,PA!$N:$N,'PI Fehidro'!$D$9)/1000</f>
        <v>0</v>
      </c>
      <c r="E15" s="62">
        <f>SUMIFS(PA!$I:$I,PA!$C:$C,C15,PA!$N:$N,'PI Fehidro'!$E$9)/1000</f>
        <v>0</v>
      </c>
      <c r="F15" s="62">
        <f>SUMIFS(PA!$J:$J,PA!$C:$C,C15,PA!$N:$N,'PI Fehidro'!$F$9)/1000</f>
        <v>0</v>
      </c>
      <c r="G15" s="63">
        <f>SUMIFS(PA!$J:$J,PA!$C:$C,C15,PA!$N:$N,'PI Fehidro'!$G$9)/1000</f>
        <v>0</v>
      </c>
      <c r="H15" s="63">
        <f>SUMIFS(PA!$K:$K,PA!$C:$C,C15,PA!$N:$N,'PI Fehidro'!$H$9)/1000</f>
        <v>0</v>
      </c>
      <c r="I15" s="63">
        <f>SUMIFS(PA!$K:$K,PA!$C:$C,C15,PA!$N:$N,'PI Fehidro'!$I$9)/1000</f>
        <v>0</v>
      </c>
      <c r="J15" s="63">
        <f>SUMIFS(PA!$L:$L,PA!$C:$C,C15,PA!$N:$N,'PI Fehidro'!$J$9)/1000</f>
        <v>0</v>
      </c>
      <c r="K15" s="63">
        <f>SUMIFS(PA!$L:$L,PA!$C:$C,C15,PA!$N:$N,'PI Fehidro'!$K$9)/1000</f>
        <v>0</v>
      </c>
      <c r="L15" s="63">
        <f t="shared" si="1"/>
        <v>0</v>
      </c>
      <c r="M15" s="63">
        <f t="shared" si="0"/>
        <v>0</v>
      </c>
      <c r="N15" s="63">
        <f t="shared" si="2"/>
        <v>0</v>
      </c>
      <c r="O15" s="63">
        <f t="shared" si="3"/>
        <v>0</v>
      </c>
      <c r="P15" s="67">
        <f t="shared" si="4"/>
        <v>0</v>
      </c>
      <c r="Q15" s="137"/>
      <c r="R15" s="6"/>
    </row>
    <row r="16" spans="1:18" ht="30" customHeight="1" thickBot="1" x14ac:dyDescent="0.3">
      <c r="A16" s="21"/>
      <c r="B16" s="136"/>
      <c r="C16" s="61" t="s">
        <v>20</v>
      </c>
      <c r="D16" s="62">
        <f>SUMIFS(PA!$I:$I,PA!$C:$C,C16,PA!$N:$N,'PI Fehidro'!$D$9)/1000</f>
        <v>0</v>
      </c>
      <c r="E16" s="62">
        <f>SUMIFS(PA!$I:$I,PA!$C:$C,C16,PA!$N:$N,'PI Fehidro'!$E$9)/1000</f>
        <v>0</v>
      </c>
      <c r="F16" s="62">
        <f>SUMIFS(PA!$J:$J,PA!$C:$C,C16,PA!$N:$N,'PI Fehidro'!$F$9)/1000</f>
        <v>0</v>
      </c>
      <c r="G16" s="63">
        <f>SUMIFS(PA!$J:$J,PA!$C:$C,C16,PA!$N:$N,'PI Fehidro'!$G$9)/1000</f>
        <v>0</v>
      </c>
      <c r="H16" s="63">
        <f>SUMIFS(PA!$K:$K,PA!$C:$C,C16,PA!$N:$N,'PI Fehidro'!$H$9)/1000</f>
        <v>0</v>
      </c>
      <c r="I16" s="63">
        <f>SUMIFS(PA!$K:$K,PA!$C:$C,C16,PA!$N:$N,'PI Fehidro'!$I$9)/1000</f>
        <v>0</v>
      </c>
      <c r="J16" s="63">
        <f>SUMIFS(PA!$L:$L,PA!$C:$C,C16,PA!$N:$N,'PI Fehidro'!$J$9)/1000</f>
        <v>0</v>
      </c>
      <c r="K16" s="63">
        <f>SUMIFS(PA!$L:$L,PA!$C:$C,C16,PA!$N:$N,'PI Fehidro'!$K$9)/1000</f>
        <v>400</v>
      </c>
      <c r="L16" s="63">
        <f t="shared" si="1"/>
        <v>0</v>
      </c>
      <c r="M16" s="63">
        <f t="shared" si="0"/>
        <v>400</v>
      </c>
      <c r="N16" s="63">
        <f t="shared" si="2"/>
        <v>0</v>
      </c>
      <c r="O16" s="63">
        <f t="shared" si="3"/>
        <v>400</v>
      </c>
      <c r="P16" s="67">
        <f t="shared" si="4"/>
        <v>1.5970193167591233E-2</v>
      </c>
      <c r="Q16" s="137"/>
      <c r="R16" s="6"/>
    </row>
    <row r="17" spans="1:18" ht="30" customHeight="1" thickBot="1" x14ac:dyDescent="0.3">
      <c r="A17" s="5"/>
      <c r="B17" s="134" t="s">
        <v>8</v>
      </c>
      <c r="C17" s="61" t="s">
        <v>21</v>
      </c>
      <c r="D17" s="62">
        <f>SUMIFS(PA!$I:$I,PA!$C:$C,C17,PA!$N:$N,'PI Fehidro'!$D$9)/1000</f>
        <v>0</v>
      </c>
      <c r="E17" s="62">
        <f>SUMIFS(PA!$I:$I,PA!$C:$C,C17,PA!$N:$N,'PI Fehidro'!$E$9)/1000</f>
        <v>0</v>
      </c>
      <c r="F17" s="62">
        <f>SUMIFS(PA!$J:$J,PA!$C:$C,C17,PA!$N:$N,'PI Fehidro'!$F$9)/1000</f>
        <v>0</v>
      </c>
      <c r="G17" s="63">
        <f>SUMIFS(PA!$J:$J,PA!$C:$C,C17,PA!$N:$N,'PI Fehidro'!$G$9)/1000</f>
        <v>0</v>
      </c>
      <c r="H17" s="63">
        <f>SUMIFS(PA!$K:$K,PA!$C:$C,C17,PA!$N:$N,'PI Fehidro'!$H$9)/1000</f>
        <v>0</v>
      </c>
      <c r="I17" s="63">
        <f>SUMIFS(PA!$K:$K,PA!$C:$C,C17,PA!$N:$N,'PI Fehidro'!$I$9)/1000</f>
        <v>0</v>
      </c>
      <c r="J17" s="63">
        <f>SUMIFS(PA!$L:$L,PA!$C:$C,C17,PA!$N:$N,'PI Fehidro'!$J$9)/1000</f>
        <v>0</v>
      </c>
      <c r="K17" s="63">
        <f>SUMIFS(PA!$L:$L,PA!$C:$C,C17,PA!$N:$N,'PI Fehidro'!$K$9)/1000</f>
        <v>0</v>
      </c>
      <c r="L17" s="63">
        <f t="shared" si="1"/>
        <v>0</v>
      </c>
      <c r="M17" s="63">
        <f t="shared" si="0"/>
        <v>0</v>
      </c>
      <c r="N17" s="63">
        <f t="shared" si="2"/>
        <v>0</v>
      </c>
      <c r="O17" s="63">
        <f t="shared" si="3"/>
        <v>0</v>
      </c>
      <c r="P17" s="67">
        <f t="shared" si="4"/>
        <v>0</v>
      </c>
      <c r="Q17" s="137">
        <f>SUM(P17:P21)</f>
        <v>3.9925482918978086E-2</v>
      </c>
      <c r="R17" s="6"/>
    </row>
    <row r="18" spans="1:18" ht="30" customHeight="1" thickBot="1" x14ac:dyDescent="0.3">
      <c r="A18" s="5"/>
      <c r="B18" s="135"/>
      <c r="C18" s="61" t="s">
        <v>22</v>
      </c>
      <c r="D18" s="62">
        <f>SUMIFS(PA!$I:$I,PA!$C:$C,C18,PA!$N:$N,'PI Fehidro'!$D$9)/1000</f>
        <v>0</v>
      </c>
      <c r="E18" s="62">
        <f>SUMIFS(PA!$I:$I,PA!$C:$C,C18,PA!$N:$N,'PI Fehidro'!$E$9)/1000</f>
        <v>0</v>
      </c>
      <c r="F18" s="62">
        <f>SUMIFS(PA!$J:$J,PA!$C:$C,C18,PA!$N:$N,'PI Fehidro'!$F$9)/1000</f>
        <v>0</v>
      </c>
      <c r="G18" s="63">
        <f>SUMIFS(PA!$J:$J,PA!$C:$C,C18,PA!$N:$N,'PI Fehidro'!$G$9)/1000</f>
        <v>0</v>
      </c>
      <c r="H18" s="63">
        <f>SUMIFS(PA!$K:$K,PA!$C:$C,C18,PA!$N:$N,'PI Fehidro'!$H$9)/1000</f>
        <v>0</v>
      </c>
      <c r="I18" s="63">
        <f>SUMIFS(PA!$K:$K,PA!$C:$C,C18,PA!$N:$N,'PI Fehidro'!$I$9)/1000</f>
        <v>0</v>
      </c>
      <c r="J18" s="63">
        <f>SUMIFS(PA!$L:$L,PA!$C:$C,C18,PA!$N:$N,'PI Fehidro'!$J$9)/1000</f>
        <v>0</v>
      </c>
      <c r="K18" s="63">
        <f>SUMIFS(PA!$L:$L,PA!$C:$C,C18,PA!$N:$N,'PI Fehidro'!$K$9)/1000</f>
        <v>0</v>
      </c>
      <c r="L18" s="63">
        <f t="shared" si="1"/>
        <v>0</v>
      </c>
      <c r="M18" s="63">
        <f t="shared" si="0"/>
        <v>0</v>
      </c>
      <c r="N18" s="63">
        <f t="shared" si="2"/>
        <v>0</v>
      </c>
      <c r="O18" s="63">
        <f t="shared" si="3"/>
        <v>0</v>
      </c>
      <c r="P18" s="67">
        <f t="shared" si="4"/>
        <v>0</v>
      </c>
      <c r="Q18" s="137"/>
      <c r="R18" s="6"/>
    </row>
    <row r="19" spans="1:18" ht="30" customHeight="1" thickBot="1" x14ac:dyDescent="0.3">
      <c r="A19" s="5"/>
      <c r="B19" s="135"/>
      <c r="C19" s="61" t="s">
        <v>23</v>
      </c>
      <c r="D19" s="62">
        <f>SUMIFS(PA!$I:$I,PA!$C:$C,C19,PA!$N:$N,'PI Fehidro'!$D$9)/1000</f>
        <v>0</v>
      </c>
      <c r="E19" s="62">
        <f>SUMIFS(PA!$I:$I,PA!$C:$C,C19,PA!$N:$N,'PI Fehidro'!$E$9)/1000</f>
        <v>0</v>
      </c>
      <c r="F19" s="62">
        <f>SUMIFS(PA!$J:$J,PA!$C:$C,C19,PA!$N:$N,'PI Fehidro'!$F$9)/1000</f>
        <v>0</v>
      </c>
      <c r="G19" s="63">
        <f>SUMIFS(PA!$J:$J,PA!$C:$C,C19,PA!$N:$N,'PI Fehidro'!$G$9)/1000</f>
        <v>0</v>
      </c>
      <c r="H19" s="63">
        <f>SUMIFS(PA!$K:$K,PA!$C:$C,C19,PA!$N:$N,'PI Fehidro'!$H$9)/1000</f>
        <v>0</v>
      </c>
      <c r="I19" s="63">
        <f>SUMIFS(PA!$K:$K,PA!$C:$C,C19,PA!$N:$N,'PI Fehidro'!$I$9)/1000</f>
        <v>0</v>
      </c>
      <c r="J19" s="63">
        <f>SUMIFS(PA!$L:$L,PA!$C:$C,C19,PA!$N:$N,'PI Fehidro'!$J$9)/1000</f>
        <v>0</v>
      </c>
      <c r="K19" s="63">
        <f>SUMIFS(PA!$L:$L,PA!$C:$C,C19,PA!$N:$N,'PI Fehidro'!$K$9)/1000</f>
        <v>1000</v>
      </c>
      <c r="L19" s="63">
        <f t="shared" si="1"/>
        <v>0</v>
      </c>
      <c r="M19" s="63">
        <f t="shared" si="0"/>
        <v>1000</v>
      </c>
      <c r="N19" s="63">
        <f t="shared" si="2"/>
        <v>0</v>
      </c>
      <c r="O19" s="63">
        <f t="shared" si="3"/>
        <v>1000</v>
      </c>
      <c r="P19" s="67">
        <f t="shared" si="4"/>
        <v>3.9925482918978086E-2</v>
      </c>
      <c r="Q19" s="137"/>
      <c r="R19" s="6"/>
    </row>
    <row r="20" spans="1:18" ht="30" customHeight="1" thickBot="1" x14ac:dyDescent="0.3">
      <c r="A20" s="5"/>
      <c r="B20" s="135"/>
      <c r="C20" s="61" t="s">
        <v>24</v>
      </c>
      <c r="D20" s="62">
        <f>SUMIFS(PA!$I:$I,PA!$C:$C,C20,PA!$N:$N,'PI Fehidro'!$D$9)/1000</f>
        <v>0</v>
      </c>
      <c r="E20" s="62">
        <f>SUMIFS(PA!$I:$I,PA!$C:$C,C20,PA!$N:$N,'PI Fehidro'!$E$9)/1000</f>
        <v>0</v>
      </c>
      <c r="F20" s="62">
        <f>SUMIFS(PA!$J:$J,PA!$C:$C,C20,PA!$N:$N,'PI Fehidro'!$F$9)/1000</f>
        <v>0</v>
      </c>
      <c r="G20" s="63">
        <f>SUMIFS(PA!$J:$J,PA!$C:$C,C20,PA!$N:$N,'PI Fehidro'!$G$9)/1000</f>
        <v>0</v>
      </c>
      <c r="H20" s="63">
        <f>SUMIFS(PA!$K:$K,PA!$C:$C,C20,PA!$N:$N,'PI Fehidro'!$H$9)/1000</f>
        <v>0</v>
      </c>
      <c r="I20" s="63">
        <f>SUMIFS(PA!$K:$K,PA!$C:$C,C20,PA!$N:$N,'PI Fehidro'!$I$9)/1000</f>
        <v>0</v>
      </c>
      <c r="J20" s="63">
        <f>SUMIFS(PA!$L:$L,PA!$C:$C,C20,PA!$N:$N,'PI Fehidro'!$J$9)/1000</f>
        <v>0</v>
      </c>
      <c r="K20" s="63">
        <f>SUMIFS(PA!$L:$L,PA!$C:$C,C20,PA!$N:$N,'PI Fehidro'!$K$9)/1000</f>
        <v>0</v>
      </c>
      <c r="L20" s="63">
        <f t="shared" si="1"/>
        <v>0</v>
      </c>
      <c r="M20" s="63">
        <f t="shared" si="0"/>
        <v>0</v>
      </c>
      <c r="N20" s="63">
        <f t="shared" si="2"/>
        <v>0</v>
      </c>
      <c r="O20" s="63">
        <f t="shared" si="3"/>
        <v>0</v>
      </c>
      <c r="P20" s="67">
        <f t="shared" si="4"/>
        <v>0</v>
      </c>
      <c r="Q20" s="137"/>
      <c r="R20" s="6"/>
    </row>
    <row r="21" spans="1:18" ht="30" customHeight="1" thickBot="1" x14ac:dyDescent="0.3">
      <c r="A21" s="5"/>
      <c r="B21" s="136"/>
      <c r="C21" s="61" t="s">
        <v>25</v>
      </c>
      <c r="D21" s="62">
        <f>SUMIFS(PA!$I:$I,PA!$C:$C,C21,PA!$N:$N,'PI Fehidro'!$D$9)/1000</f>
        <v>0</v>
      </c>
      <c r="E21" s="62">
        <f>SUMIFS(PA!$I:$I,PA!$C:$C,C21,PA!$N:$N,'PI Fehidro'!$E$9)/1000</f>
        <v>0</v>
      </c>
      <c r="F21" s="62">
        <f>SUMIFS(PA!$J:$J,PA!$C:$C,C21,PA!$N:$N,'PI Fehidro'!$F$9)/1000</f>
        <v>0</v>
      </c>
      <c r="G21" s="63">
        <f>SUMIFS(PA!$J:$J,PA!$C:$C,C21,PA!$N:$N,'PI Fehidro'!$G$9)/1000</f>
        <v>0</v>
      </c>
      <c r="H21" s="63">
        <f>SUMIFS(PA!$K:$K,PA!$C:$C,C21,PA!$N:$N,'PI Fehidro'!$H$9)/1000</f>
        <v>0</v>
      </c>
      <c r="I21" s="63">
        <f>SUMIFS(PA!$K:$K,PA!$C:$C,C21,PA!$N:$N,'PI Fehidro'!$I$9)/1000</f>
        <v>0</v>
      </c>
      <c r="J21" s="63">
        <f>SUMIFS(PA!$L:$L,PA!$C:$C,C21,PA!$N:$N,'PI Fehidro'!$J$9)/1000</f>
        <v>0</v>
      </c>
      <c r="K21" s="63">
        <f>SUMIFS(PA!$L:$L,PA!$C:$C,C21,PA!$N:$N,'PI Fehidro'!$K$9)/1000</f>
        <v>0</v>
      </c>
      <c r="L21" s="63">
        <f t="shared" si="1"/>
        <v>0</v>
      </c>
      <c r="M21" s="63">
        <f t="shared" si="0"/>
        <v>0</v>
      </c>
      <c r="N21" s="63">
        <f t="shared" si="2"/>
        <v>0</v>
      </c>
      <c r="O21" s="63">
        <f t="shared" si="3"/>
        <v>0</v>
      </c>
      <c r="P21" s="67">
        <f t="shared" si="4"/>
        <v>0</v>
      </c>
      <c r="Q21" s="137"/>
      <c r="R21" s="6"/>
    </row>
    <row r="22" spans="1:18" ht="30" customHeight="1" thickBot="1" x14ac:dyDescent="0.3">
      <c r="A22" s="5"/>
      <c r="B22" s="134" t="s">
        <v>9</v>
      </c>
      <c r="C22" s="61" t="s">
        <v>26</v>
      </c>
      <c r="D22" s="62">
        <f>SUMIFS(PA!$I:$I,PA!$C:$C,C22,PA!$N:$N,'PI Fehidro'!$D$9)/1000</f>
        <v>0</v>
      </c>
      <c r="E22" s="62">
        <f>SUMIFS(PA!$I:$I,PA!$C:$C,C22,PA!$N:$N,'PI Fehidro'!$E$9)/1000</f>
        <v>0</v>
      </c>
      <c r="F22" s="62">
        <f>SUMIFS(PA!$J:$J,PA!$C:$C,C22,PA!$N:$N,'PI Fehidro'!$F$9)/1000</f>
        <v>0</v>
      </c>
      <c r="G22" s="63">
        <f>SUMIFS(PA!$J:$J,PA!$C:$C,C22,PA!$N:$N,'PI Fehidro'!$G$9)/1000</f>
        <v>0</v>
      </c>
      <c r="H22" s="63">
        <f>SUMIFS(PA!$K:$K,PA!$C:$C,C22,PA!$N:$N,'PI Fehidro'!$H$9)/1000</f>
        <v>0</v>
      </c>
      <c r="I22" s="63">
        <f>SUMIFS(PA!$K:$K,PA!$C:$C,C22,PA!$N:$N,'PI Fehidro'!$I$9)/1000</f>
        <v>0</v>
      </c>
      <c r="J22" s="63">
        <f>SUMIFS(PA!$L:$L,PA!$C:$C,C22,PA!$N:$N,'PI Fehidro'!$J$9)/1000</f>
        <v>0</v>
      </c>
      <c r="K22" s="63">
        <f>SUMIFS(PA!$L:$L,PA!$C:$C,C22,PA!$N:$N,'PI Fehidro'!$K$9)/1000</f>
        <v>0</v>
      </c>
      <c r="L22" s="63">
        <f t="shared" si="1"/>
        <v>0</v>
      </c>
      <c r="M22" s="63">
        <f t="shared" si="0"/>
        <v>0</v>
      </c>
      <c r="N22" s="63">
        <f t="shared" si="2"/>
        <v>0</v>
      </c>
      <c r="O22" s="63">
        <f t="shared" si="3"/>
        <v>0</v>
      </c>
      <c r="P22" s="67">
        <f t="shared" si="4"/>
        <v>0</v>
      </c>
      <c r="Q22" s="137">
        <f>SUM(P22:P26)</f>
        <v>0</v>
      </c>
      <c r="R22" s="6"/>
    </row>
    <row r="23" spans="1:18" ht="30" customHeight="1" thickBot="1" x14ac:dyDescent="0.3">
      <c r="A23" s="5"/>
      <c r="B23" s="135"/>
      <c r="C23" s="61" t="s">
        <v>27</v>
      </c>
      <c r="D23" s="62">
        <f>SUMIFS(PA!$I:$I,PA!$C:$C,C23,PA!$N:$N,'PI Fehidro'!$D$9)/1000</f>
        <v>0</v>
      </c>
      <c r="E23" s="62">
        <f>SUMIFS(PA!$I:$I,PA!$C:$C,C23,PA!$N:$N,'PI Fehidro'!$E$9)/1000</f>
        <v>0</v>
      </c>
      <c r="F23" s="62">
        <f>SUMIFS(PA!$J:$J,PA!$C:$C,C23,PA!$N:$N,'PI Fehidro'!$F$9)/1000</f>
        <v>0</v>
      </c>
      <c r="G23" s="63">
        <f>SUMIFS(PA!$J:$J,PA!$C:$C,C23,PA!$N:$N,'PI Fehidro'!$G$9)/1000</f>
        <v>0</v>
      </c>
      <c r="H23" s="63">
        <f>SUMIFS(PA!$K:$K,PA!$C:$C,C23,PA!$N:$N,'PI Fehidro'!$H$9)/1000</f>
        <v>0</v>
      </c>
      <c r="I23" s="63">
        <f>SUMIFS(PA!$K:$K,PA!$C:$C,C23,PA!$N:$N,'PI Fehidro'!$I$9)/1000</f>
        <v>0</v>
      </c>
      <c r="J23" s="63">
        <f>SUMIFS(PA!$L:$L,PA!$C:$C,C23,PA!$N:$N,'PI Fehidro'!$J$9)/1000</f>
        <v>0</v>
      </c>
      <c r="K23" s="63">
        <f>SUMIFS(PA!$L:$L,PA!$C:$C,C23,PA!$N:$N,'PI Fehidro'!$K$9)/1000</f>
        <v>0</v>
      </c>
      <c r="L23" s="63">
        <f t="shared" si="1"/>
        <v>0</v>
      </c>
      <c r="M23" s="63">
        <f t="shared" si="0"/>
        <v>0</v>
      </c>
      <c r="N23" s="63">
        <f t="shared" si="2"/>
        <v>0</v>
      </c>
      <c r="O23" s="63">
        <f t="shared" si="3"/>
        <v>0</v>
      </c>
      <c r="P23" s="67">
        <f t="shared" si="4"/>
        <v>0</v>
      </c>
      <c r="Q23" s="137"/>
      <c r="R23" s="6"/>
    </row>
    <row r="24" spans="1:18" ht="30" customHeight="1" thickBot="1" x14ac:dyDescent="0.3">
      <c r="A24" s="5"/>
      <c r="B24" s="135"/>
      <c r="C24" s="61" t="s">
        <v>28</v>
      </c>
      <c r="D24" s="62">
        <f>SUMIFS(PA!$I:$I,PA!$C:$C,C24,PA!$N:$N,'PI Fehidro'!$D$9)/1000</f>
        <v>0</v>
      </c>
      <c r="E24" s="62">
        <f>SUMIFS(PA!$I:$I,PA!$C:$C,C24,PA!$N:$N,'PI Fehidro'!$E$9)/1000</f>
        <v>0</v>
      </c>
      <c r="F24" s="62">
        <f>SUMIFS(PA!$J:$J,PA!$C:$C,C24,PA!$N:$N,'PI Fehidro'!$F$9)/1000</f>
        <v>0</v>
      </c>
      <c r="G24" s="63">
        <f>SUMIFS(PA!$J:$J,PA!$C:$C,C24,PA!$N:$N,'PI Fehidro'!$G$9)/1000</f>
        <v>0</v>
      </c>
      <c r="H24" s="63">
        <f>SUMIFS(PA!$K:$K,PA!$C:$C,C24,PA!$N:$N,'PI Fehidro'!$H$9)/1000</f>
        <v>0</v>
      </c>
      <c r="I24" s="63">
        <f>SUMIFS(PA!$K:$K,PA!$C:$C,C24,PA!$N:$N,'PI Fehidro'!$I$9)/1000</f>
        <v>0</v>
      </c>
      <c r="J24" s="63">
        <f>SUMIFS(PA!$L:$L,PA!$C:$C,C24,PA!$N:$N,'PI Fehidro'!$J$9)/1000</f>
        <v>0</v>
      </c>
      <c r="K24" s="63">
        <f>SUMIFS(PA!$L:$L,PA!$C:$C,C24,PA!$N:$N,'PI Fehidro'!$K$9)/1000</f>
        <v>0</v>
      </c>
      <c r="L24" s="63">
        <f t="shared" si="1"/>
        <v>0</v>
      </c>
      <c r="M24" s="63">
        <f t="shared" si="0"/>
        <v>0</v>
      </c>
      <c r="N24" s="63">
        <f t="shared" si="2"/>
        <v>0</v>
      </c>
      <c r="O24" s="63">
        <f t="shared" si="3"/>
        <v>0</v>
      </c>
      <c r="P24" s="67">
        <f t="shared" si="4"/>
        <v>0</v>
      </c>
      <c r="Q24" s="137"/>
      <c r="R24" s="6"/>
    </row>
    <row r="25" spans="1:18" ht="30" customHeight="1" thickBot="1" x14ac:dyDescent="0.3">
      <c r="A25" s="5"/>
      <c r="B25" s="135"/>
      <c r="C25" s="61" t="s">
        <v>29</v>
      </c>
      <c r="D25" s="62">
        <f>SUMIFS(PA!$I:$I,PA!$C:$C,C25,PA!$N:$N,'PI Fehidro'!$D$9)/1000</f>
        <v>0</v>
      </c>
      <c r="E25" s="62">
        <f>SUMIFS(PA!$I:$I,PA!$C:$C,C25,PA!$N:$N,'PI Fehidro'!$E$9)/1000</f>
        <v>0</v>
      </c>
      <c r="F25" s="62">
        <f>SUMIFS(PA!$J:$J,PA!$C:$C,C25,PA!$N:$N,'PI Fehidro'!$F$9)/1000</f>
        <v>0</v>
      </c>
      <c r="G25" s="63">
        <f>SUMIFS(PA!$J:$J,PA!$C:$C,C25,PA!$N:$N,'PI Fehidro'!$G$9)/1000</f>
        <v>0</v>
      </c>
      <c r="H25" s="63">
        <f>SUMIFS(PA!$K:$K,PA!$C:$C,C25,PA!$N:$N,'PI Fehidro'!$H$9)/1000</f>
        <v>0</v>
      </c>
      <c r="I25" s="63">
        <f>SUMIFS(PA!$K:$K,PA!$C:$C,C25,PA!$N:$N,'PI Fehidro'!$I$9)/1000</f>
        <v>0</v>
      </c>
      <c r="J25" s="63">
        <f>SUMIFS(PA!$L:$L,PA!$C:$C,C25,PA!$N:$N,'PI Fehidro'!$J$9)/1000</f>
        <v>0</v>
      </c>
      <c r="K25" s="63">
        <f>SUMIFS(PA!$L:$L,PA!$C:$C,C25,PA!$N:$N,'PI Fehidro'!$K$9)/1000</f>
        <v>0</v>
      </c>
      <c r="L25" s="63">
        <f t="shared" si="1"/>
        <v>0</v>
      </c>
      <c r="M25" s="63">
        <f t="shared" si="0"/>
        <v>0</v>
      </c>
      <c r="N25" s="63">
        <f t="shared" si="2"/>
        <v>0</v>
      </c>
      <c r="O25" s="63">
        <f t="shared" si="3"/>
        <v>0</v>
      </c>
      <c r="P25" s="67">
        <f t="shared" si="4"/>
        <v>0</v>
      </c>
      <c r="Q25" s="137"/>
      <c r="R25" s="6"/>
    </row>
    <row r="26" spans="1:18" ht="30" customHeight="1" thickBot="1" x14ac:dyDescent="0.3">
      <c r="A26" s="5"/>
      <c r="B26" s="136"/>
      <c r="C26" s="61" t="s">
        <v>30</v>
      </c>
      <c r="D26" s="62">
        <f>SUMIFS(PA!$I:$I,PA!$C:$C,C26,PA!$N:$N,'PI Fehidro'!$D$9)/1000</f>
        <v>0</v>
      </c>
      <c r="E26" s="62">
        <f>SUMIFS(PA!$I:$I,PA!$C:$C,C26,PA!$N:$N,'PI Fehidro'!$E$9)/1000</f>
        <v>0</v>
      </c>
      <c r="F26" s="62">
        <f>SUMIFS(PA!$J:$J,PA!$C:$C,C26,PA!$N:$N,'PI Fehidro'!$F$9)/1000</f>
        <v>0</v>
      </c>
      <c r="G26" s="63">
        <f>SUMIFS(PA!$J:$J,PA!$C:$C,C26,PA!$N:$N,'PI Fehidro'!$G$9)/1000</f>
        <v>0</v>
      </c>
      <c r="H26" s="63">
        <f>SUMIFS(PA!$K:$K,PA!$C:$C,C26,PA!$N:$N,'PI Fehidro'!$H$9)/1000</f>
        <v>0</v>
      </c>
      <c r="I26" s="63">
        <f>SUMIFS(PA!$K:$K,PA!$C:$C,C26,PA!$N:$N,'PI Fehidro'!$I$9)/1000</f>
        <v>0</v>
      </c>
      <c r="J26" s="63">
        <f>SUMIFS(PA!$L:$L,PA!$C:$C,C26,PA!$N:$N,'PI Fehidro'!$J$9)/1000</f>
        <v>0</v>
      </c>
      <c r="K26" s="63">
        <f>SUMIFS(PA!$L:$L,PA!$C:$C,C26,PA!$N:$N,'PI Fehidro'!$K$9)/1000</f>
        <v>0</v>
      </c>
      <c r="L26" s="63">
        <f t="shared" si="1"/>
        <v>0</v>
      </c>
      <c r="M26" s="63">
        <f t="shared" si="0"/>
        <v>0</v>
      </c>
      <c r="N26" s="63">
        <f t="shared" si="2"/>
        <v>0</v>
      </c>
      <c r="O26" s="63">
        <f t="shared" si="3"/>
        <v>0</v>
      </c>
      <c r="P26" s="67">
        <f t="shared" si="4"/>
        <v>0</v>
      </c>
      <c r="Q26" s="137"/>
      <c r="R26" s="6"/>
    </row>
    <row r="27" spans="1:18" ht="30" customHeight="1" thickBot="1" x14ac:dyDescent="0.3">
      <c r="A27" s="5"/>
      <c r="B27" s="134" t="s">
        <v>10</v>
      </c>
      <c r="C27" s="61" t="s">
        <v>31</v>
      </c>
      <c r="D27" s="62">
        <f>SUMIFS(PA!$I:$I,PA!$C:$C,C27,PA!$N:$N,'PI Fehidro'!$D$9)/1000</f>
        <v>0</v>
      </c>
      <c r="E27" s="62">
        <f>SUMIFS(PA!$I:$I,PA!$C:$C,C27,PA!$N:$N,'PI Fehidro'!$E$9)/1000</f>
        <v>0</v>
      </c>
      <c r="F27" s="62">
        <f>SUMIFS(PA!$J:$J,PA!$C:$C,C27,PA!$N:$N,'PI Fehidro'!$F$9)/1000</f>
        <v>0</v>
      </c>
      <c r="G27" s="63">
        <f>SUMIFS(PA!$J:$J,PA!$C:$C,C27,PA!$N:$N,'PI Fehidro'!$G$9)/1000</f>
        <v>0</v>
      </c>
      <c r="H27" s="63">
        <f>SUMIFS(PA!$K:$K,PA!$C:$C,C27,PA!$N:$N,'PI Fehidro'!$H$9)/1000</f>
        <v>0</v>
      </c>
      <c r="I27" s="63">
        <f>SUMIFS(PA!$K:$K,PA!$C:$C,C27,PA!$N:$N,'PI Fehidro'!$I$9)/1000</f>
        <v>0</v>
      </c>
      <c r="J27" s="63">
        <f>SUMIFS(PA!$L:$L,PA!$C:$C,C27,PA!$N:$N,'PI Fehidro'!$J$9)/1000</f>
        <v>0</v>
      </c>
      <c r="K27" s="63">
        <f>SUMIFS(PA!$L:$L,PA!$C:$C,C27,PA!$N:$N,'PI Fehidro'!$K$9)/1000</f>
        <v>0</v>
      </c>
      <c r="L27" s="63">
        <f t="shared" si="1"/>
        <v>0</v>
      </c>
      <c r="M27" s="63">
        <f t="shared" si="0"/>
        <v>0</v>
      </c>
      <c r="N27" s="63">
        <f t="shared" si="2"/>
        <v>0</v>
      </c>
      <c r="O27" s="63">
        <f t="shared" si="3"/>
        <v>0</v>
      </c>
      <c r="P27" s="67">
        <f t="shared" si="4"/>
        <v>0</v>
      </c>
      <c r="Q27" s="137">
        <f>SUM(P27:P28)</f>
        <v>0</v>
      </c>
      <c r="R27" s="6"/>
    </row>
    <row r="28" spans="1:18" ht="30" customHeight="1" thickBot="1" x14ac:dyDescent="0.3">
      <c r="A28" s="5"/>
      <c r="B28" s="135"/>
      <c r="C28" s="61" t="s">
        <v>32</v>
      </c>
      <c r="D28" s="62">
        <f>SUMIFS(PA!$I:$I,PA!$C:$C,C28,PA!$N:$N,'PI Fehidro'!$D$9)/1000</f>
        <v>0</v>
      </c>
      <c r="E28" s="62">
        <f>SUMIFS(PA!$I:$I,PA!$C:$C,C28,PA!$N:$N,'PI Fehidro'!$E$9)/1000</f>
        <v>0</v>
      </c>
      <c r="F28" s="62">
        <f>SUMIFS(PA!$J:$J,PA!$C:$C,C28,PA!$N:$N,'PI Fehidro'!$F$9)/1000</f>
        <v>0</v>
      </c>
      <c r="G28" s="63">
        <f>SUMIFS(PA!$J:$J,PA!$C:$C,C28,PA!$N:$N,'PI Fehidro'!$G$9)/1000</f>
        <v>0</v>
      </c>
      <c r="H28" s="63">
        <f>SUMIFS(PA!$K:$K,PA!$C:$C,C28,PA!$N:$N,'PI Fehidro'!$H$9)/1000</f>
        <v>0</v>
      </c>
      <c r="I28" s="63">
        <f>SUMIFS(PA!$K:$K,PA!$C:$C,C28,PA!$N:$N,'PI Fehidro'!$I$9)/1000</f>
        <v>0</v>
      </c>
      <c r="J28" s="63">
        <f>SUMIFS(PA!$L:$L,PA!$C:$C,C28,PA!$N:$N,'PI Fehidro'!$J$9)/1000</f>
        <v>0</v>
      </c>
      <c r="K28" s="63">
        <f>SUMIFS(PA!$L:$L,PA!$C:$C,C28,PA!$N:$N,'PI Fehidro'!$K$9)/1000</f>
        <v>0</v>
      </c>
      <c r="L28" s="63">
        <f t="shared" si="1"/>
        <v>0</v>
      </c>
      <c r="M28" s="63">
        <f t="shared" si="0"/>
        <v>0</v>
      </c>
      <c r="N28" s="63">
        <f t="shared" si="2"/>
        <v>0</v>
      </c>
      <c r="O28" s="63">
        <f t="shared" si="3"/>
        <v>0</v>
      </c>
      <c r="P28" s="67">
        <f>(N28+O28)/$F$42</f>
        <v>0</v>
      </c>
      <c r="Q28" s="137"/>
      <c r="R28" s="6"/>
    </row>
    <row r="29" spans="1:18" ht="30" customHeight="1" thickBot="1" x14ac:dyDescent="0.3">
      <c r="A29" s="5"/>
      <c r="B29" s="134" t="s">
        <v>11</v>
      </c>
      <c r="C29" s="61" t="s">
        <v>33</v>
      </c>
      <c r="D29" s="62">
        <f>SUMIFS(PA!$I:$I,PA!$C:$C,C29,PA!$N:$N,'PI Fehidro'!$D$9)/1000</f>
        <v>0</v>
      </c>
      <c r="E29" s="62">
        <f>SUMIFS(PA!$I:$I,PA!$C:$C,C29,PA!$N:$N,'PI Fehidro'!$E$9)/1000</f>
        <v>0</v>
      </c>
      <c r="F29" s="62">
        <f>SUMIFS(PA!$J:$J,PA!$C:$C,C29,PA!$N:$N,'PI Fehidro'!$F$9)/1000</f>
        <v>0</v>
      </c>
      <c r="G29" s="63">
        <f>SUMIFS(PA!$J:$J,PA!$C:$C,C29,PA!$N:$N,'PI Fehidro'!$G$9)/1000</f>
        <v>0</v>
      </c>
      <c r="H29" s="63">
        <f>SUMIFS(PA!$K:$K,PA!$C:$C,C29,PA!$N:$N,'PI Fehidro'!$H$9)/1000</f>
        <v>0</v>
      </c>
      <c r="I29" s="63">
        <f>SUMIFS(PA!$K:$K,PA!$C:$C,C29,PA!$N:$N,'PI Fehidro'!$I$9)/1000</f>
        <v>0</v>
      </c>
      <c r="J29" s="63">
        <f>SUMIFS(PA!$L:$L,PA!$C:$C,C29,PA!$N:$N,'PI Fehidro'!$J$9)/1000</f>
        <v>0</v>
      </c>
      <c r="K29" s="63">
        <f>SUMIFS(PA!$L:$L,PA!$C:$C,C29,PA!$N:$N,'PI Fehidro'!$K$9)/1000</f>
        <v>0</v>
      </c>
      <c r="L29" s="63">
        <f t="shared" si="1"/>
        <v>0</v>
      </c>
      <c r="M29" s="63">
        <f t="shared" si="0"/>
        <v>0</v>
      </c>
      <c r="N29" s="63">
        <f t="shared" si="2"/>
        <v>0</v>
      </c>
      <c r="O29" s="63">
        <f t="shared" si="3"/>
        <v>0</v>
      </c>
      <c r="P29" s="67">
        <f t="shared" si="4"/>
        <v>0</v>
      </c>
      <c r="Q29" s="161">
        <f>SUM(P29:P31)</f>
        <v>2.3955289751386853E-2</v>
      </c>
      <c r="R29" s="6"/>
    </row>
    <row r="30" spans="1:18" ht="30" customHeight="1" thickBot="1" x14ac:dyDescent="0.3">
      <c r="A30" s="5"/>
      <c r="B30" s="135"/>
      <c r="C30" s="61" t="s">
        <v>34</v>
      </c>
      <c r="D30" s="62">
        <f>SUMIFS(PA!$I:$I,PA!$C:$C,C30,PA!$N:$N,'PI Fehidro'!$D$9)/1000</f>
        <v>0</v>
      </c>
      <c r="E30" s="62">
        <f>SUMIFS(PA!$I:$I,PA!$C:$C,C30,PA!$N:$N,'PI Fehidro'!$E$9)/1000</f>
        <v>0</v>
      </c>
      <c r="F30" s="62">
        <f>SUMIFS(PA!$J:$J,PA!$C:$C,C30,PA!$N:$N,'PI Fehidro'!$F$9)/1000</f>
        <v>0</v>
      </c>
      <c r="G30" s="63">
        <f>SUMIFS(PA!$J:$J,PA!$C:$C,C30,PA!$N:$N,'PI Fehidro'!$G$9)/1000</f>
        <v>0</v>
      </c>
      <c r="H30" s="63">
        <f>SUMIFS(PA!$K:$K,PA!$C:$C,C30,PA!$N:$N,'PI Fehidro'!$H$9)/1000</f>
        <v>0</v>
      </c>
      <c r="I30" s="63">
        <f>SUMIFS(PA!$K:$K,PA!$C:$C,C30,PA!$N:$N,'PI Fehidro'!$I$9)/1000</f>
        <v>0</v>
      </c>
      <c r="J30" s="63">
        <f>SUMIFS(PA!$L:$L,PA!$C:$C,C30,PA!$N:$N,'PI Fehidro'!$J$9)/1000</f>
        <v>0</v>
      </c>
      <c r="K30" s="63">
        <f>SUMIFS(PA!$L:$L,PA!$C:$C,C30,PA!$N:$N,'PI Fehidro'!$K$9)/1000</f>
        <v>0</v>
      </c>
      <c r="L30" s="63">
        <f t="shared" si="1"/>
        <v>0</v>
      </c>
      <c r="M30" s="63">
        <f t="shared" si="0"/>
        <v>0</v>
      </c>
      <c r="N30" s="63">
        <f t="shared" si="2"/>
        <v>0</v>
      </c>
      <c r="O30" s="63">
        <f t="shared" si="3"/>
        <v>0</v>
      </c>
      <c r="P30" s="67">
        <f t="shared" si="4"/>
        <v>0</v>
      </c>
      <c r="Q30" s="162"/>
      <c r="R30" s="6"/>
    </row>
    <row r="31" spans="1:18" ht="30" customHeight="1" thickBot="1" x14ac:dyDescent="0.3">
      <c r="A31" s="5"/>
      <c r="B31" s="135"/>
      <c r="C31" s="61" t="s">
        <v>35</v>
      </c>
      <c r="D31" s="62">
        <f>SUMIFS(PA!$I:$I,PA!$C:$C,C31,PA!$N:$N,'PI Fehidro'!$D$9)/1000</f>
        <v>0</v>
      </c>
      <c r="E31" s="62">
        <f>SUMIFS(PA!$I:$I,PA!$C:$C,C31,PA!$N:$N,'PI Fehidro'!$E$9)/1000</f>
        <v>0</v>
      </c>
      <c r="F31" s="62">
        <f>SUMIFS(PA!$J:$J,PA!$C:$C,C31,PA!$N:$N,'PI Fehidro'!$F$9)/1000</f>
        <v>0</v>
      </c>
      <c r="G31" s="63">
        <f>SUMIFS(PA!$J:$J,PA!$C:$C,C31,PA!$N:$N,'PI Fehidro'!$G$9)/1000</f>
        <v>0</v>
      </c>
      <c r="H31" s="63">
        <f>SUMIFS(PA!$K:$K,PA!$C:$C,C31,PA!$N:$N,'PI Fehidro'!$H$9)/1000</f>
        <v>0</v>
      </c>
      <c r="I31" s="63">
        <f>SUMIFS(PA!$K:$K,PA!$C:$C,C31,PA!$N:$N,'PI Fehidro'!$I$9)/1000</f>
        <v>0</v>
      </c>
      <c r="J31" s="63">
        <f>SUMIFS(PA!$L:$L,PA!$C:$C,C31,PA!$N:$N,'PI Fehidro'!$J$9)/1000</f>
        <v>0</v>
      </c>
      <c r="K31" s="63">
        <f>SUMIFS(PA!$L:$L,PA!$C:$C,C31,PA!$N:$N,'PI Fehidro'!$K$9)/1000</f>
        <v>600</v>
      </c>
      <c r="L31" s="63">
        <f t="shared" si="1"/>
        <v>0</v>
      </c>
      <c r="M31" s="63">
        <f t="shared" si="0"/>
        <v>600</v>
      </c>
      <c r="N31" s="63">
        <f t="shared" si="2"/>
        <v>0</v>
      </c>
      <c r="O31" s="63">
        <f t="shared" si="3"/>
        <v>600</v>
      </c>
      <c r="P31" s="67">
        <f t="shared" si="4"/>
        <v>2.3955289751386853E-2</v>
      </c>
      <c r="Q31" s="163"/>
      <c r="R31" s="6"/>
    </row>
    <row r="32" spans="1:18" ht="30" customHeight="1" thickBot="1" x14ac:dyDescent="0.3">
      <c r="A32" s="5"/>
      <c r="B32" s="134" t="s">
        <v>12</v>
      </c>
      <c r="C32" s="61" t="s">
        <v>36</v>
      </c>
      <c r="D32" s="62">
        <f>SUMIFS(PA!$I:$I,PA!$C:$C,C32,PA!$N:$N,'PI Fehidro'!$D$9)/1000</f>
        <v>0</v>
      </c>
      <c r="E32" s="62">
        <f>SUMIFS(PA!$I:$I,PA!$C:$C,C32,PA!$N:$N,'PI Fehidro'!$E$9)/1000</f>
        <v>0</v>
      </c>
      <c r="F32" s="62">
        <f>SUMIFS(PA!$J:$J,PA!$C:$C,C32,PA!$N:$N,'PI Fehidro'!$F$9)/1000</f>
        <v>0</v>
      </c>
      <c r="G32" s="63">
        <f>SUMIFS(PA!$J:$J,PA!$C:$C,C32,PA!$N:$N,'PI Fehidro'!$G$9)/1000</f>
        <v>0</v>
      </c>
      <c r="H32" s="63">
        <f>SUMIFS(PA!$K:$K,PA!$C:$C,C32,PA!$N:$N,'PI Fehidro'!$H$9)/1000</f>
        <v>0</v>
      </c>
      <c r="I32" s="63">
        <f>SUMIFS(PA!$K:$K,PA!$C:$C,C32,PA!$N:$N,'PI Fehidro'!$I$9)/1000</f>
        <v>0</v>
      </c>
      <c r="J32" s="63">
        <f>SUMIFS(PA!$L:$L,PA!$C:$C,C32,PA!$N:$N,'PI Fehidro'!$J$9)/1000</f>
        <v>0</v>
      </c>
      <c r="K32" s="63">
        <f>SUMIFS(PA!$L:$L,PA!$C:$C,C32,PA!$N:$N,'PI Fehidro'!$K$9)/1000</f>
        <v>0</v>
      </c>
      <c r="L32" s="63">
        <f t="shared" si="1"/>
        <v>0</v>
      </c>
      <c r="M32" s="63">
        <f t="shared" si="0"/>
        <v>0</v>
      </c>
      <c r="N32" s="63">
        <f t="shared" si="2"/>
        <v>0</v>
      </c>
      <c r="O32" s="63">
        <f t="shared" si="3"/>
        <v>0</v>
      </c>
      <c r="P32" s="67">
        <f t="shared" si="4"/>
        <v>0</v>
      </c>
      <c r="Q32" s="137">
        <f>SUM(P32:P34)</f>
        <v>0</v>
      </c>
    </row>
    <row r="33" spans="1:19" ht="30" customHeight="1" thickBot="1" x14ac:dyDescent="0.3">
      <c r="A33" s="5"/>
      <c r="B33" s="135"/>
      <c r="C33" s="61" t="s">
        <v>37</v>
      </c>
      <c r="D33" s="62">
        <f>SUMIFS(PA!$I:$I,PA!$C:$C,C33,PA!$N:$N,'PI Fehidro'!$D$9)/1000</f>
        <v>0</v>
      </c>
      <c r="E33" s="62">
        <f>SUMIFS(PA!$I:$I,PA!$C:$C,C33,PA!$N:$N,'PI Fehidro'!$E$9)/1000</f>
        <v>0</v>
      </c>
      <c r="F33" s="62">
        <f>SUMIFS(PA!$J:$J,PA!$C:$C,C33,PA!$N:$N,'PI Fehidro'!$F$9)/1000</f>
        <v>0</v>
      </c>
      <c r="G33" s="63">
        <f>SUMIFS(PA!$J:$J,PA!$C:$C,C33,PA!$N:$N,'PI Fehidro'!$G$9)/1000</f>
        <v>0</v>
      </c>
      <c r="H33" s="63">
        <f>SUMIFS(PA!$K:$K,PA!$C:$C,C33,PA!$N:$N,'PI Fehidro'!$H$9)/1000</f>
        <v>0</v>
      </c>
      <c r="I33" s="63">
        <f>SUMIFS(PA!$K:$K,PA!$C:$C,C33,PA!$N:$N,'PI Fehidro'!$I$9)/1000</f>
        <v>0</v>
      </c>
      <c r="J33" s="63">
        <f>SUMIFS(PA!$L:$L,PA!$C:$C,C33,PA!$N:$N,'PI Fehidro'!$J$9)/1000</f>
        <v>0</v>
      </c>
      <c r="K33" s="63">
        <f>SUMIFS(PA!$L:$L,PA!$C:$C,C33,PA!$N:$N,'PI Fehidro'!$K$9)/1000</f>
        <v>0</v>
      </c>
      <c r="L33" s="63">
        <f t="shared" si="1"/>
        <v>0</v>
      </c>
      <c r="M33" s="63">
        <f t="shared" si="0"/>
        <v>0</v>
      </c>
      <c r="N33" s="63">
        <f t="shared" si="2"/>
        <v>0</v>
      </c>
      <c r="O33" s="63">
        <f t="shared" si="3"/>
        <v>0</v>
      </c>
      <c r="P33" s="67">
        <f t="shared" si="4"/>
        <v>0</v>
      </c>
      <c r="Q33" s="137"/>
    </row>
    <row r="34" spans="1:19" ht="30" customHeight="1" thickBot="1" x14ac:dyDescent="0.3">
      <c r="A34" s="5"/>
      <c r="B34" s="136"/>
      <c r="C34" s="61" t="s">
        <v>38</v>
      </c>
      <c r="D34" s="62">
        <f>SUMIFS(PA!$I:$I,PA!$C:$C,C34,PA!$N:$N,'PI Fehidro'!$D$9)/1000</f>
        <v>0</v>
      </c>
      <c r="E34" s="62">
        <f>SUMIFS(PA!$I:$I,PA!$C:$C,C34,PA!$N:$N,'PI Fehidro'!$E$9)/1000</f>
        <v>0</v>
      </c>
      <c r="F34" s="62">
        <f>SUMIFS(PA!$J:$J,PA!$C:$C,C34,PA!$N:$N,'PI Fehidro'!$F$9)/1000</f>
        <v>0</v>
      </c>
      <c r="G34" s="63">
        <f>SUMIFS(PA!$J:$J,PA!$C:$C,C34,PA!$N:$N,'PI Fehidro'!$G$9)/1000</f>
        <v>0</v>
      </c>
      <c r="H34" s="63">
        <f>SUMIFS(PA!$K:$K,PA!$C:$C,C34,PA!$N:$N,'PI Fehidro'!$H$9)/1000</f>
        <v>0</v>
      </c>
      <c r="I34" s="63">
        <f>SUMIFS(PA!$K:$K,PA!$C:$C,C34,PA!$N:$N,'PI Fehidro'!$I$9)/1000</f>
        <v>0</v>
      </c>
      <c r="J34" s="63">
        <f>SUMIFS(PA!$L:$L,PA!$C:$C,C34,PA!$N:$N,'PI Fehidro'!$J$9)/1000</f>
        <v>0</v>
      </c>
      <c r="K34" s="63">
        <f>SUMIFS(PA!$L:$L,PA!$C:$C,C34,PA!$N:$N,'PI Fehidro'!$K$9)/1000</f>
        <v>0</v>
      </c>
      <c r="L34" s="63">
        <f t="shared" si="1"/>
        <v>0</v>
      </c>
      <c r="M34" s="63">
        <f t="shared" si="0"/>
        <v>0</v>
      </c>
      <c r="N34" s="63">
        <f t="shared" si="2"/>
        <v>0</v>
      </c>
      <c r="O34" s="63">
        <f t="shared" si="3"/>
        <v>0</v>
      </c>
      <c r="P34" s="67">
        <f t="shared" si="4"/>
        <v>0</v>
      </c>
      <c r="Q34" s="137"/>
    </row>
    <row r="35" spans="1:19" ht="30" customHeight="1" thickBot="1" x14ac:dyDescent="0.3">
      <c r="A35" s="5"/>
      <c r="B35" s="134" t="s">
        <v>13</v>
      </c>
      <c r="C35" s="61" t="s">
        <v>39</v>
      </c>
      <c r="D35" s="62">
        <f>SUMIFS(PA!$I:$I,PA!$C:$C,C35,PA!$N:$N,'PI Fehidro'!$D$9)/1000</f>
        <v>0</v>
      </c>
      <c r="E35" s="62">
        <f>SUMIFS(PA!$I:$I,PA!$C:$C,C35,PA!$N:$N,'PI Fehidro'!$E$9)/1000</f>
        <v>0</v>
      </c>
      <c r="F35" s="62">
        <f>SUMIFS(PA!$J:$J,PA!$C:$C,C35,PA!$N:$N,'PI Fehidro'!$F$9)/1000</f>
        <v>0</v>
      </c>
      <c r="G35" s="63">
        <f>SUMIFS(PA!$J:$J,PA!$C:$C,C35,PA!$N:$N,'PI Fehidro'!$G$9)/1000</f>
        <v>0</v>
      </c>
      <c r="H35" s="63">
        <f>SUMIFS(PA!$K:$K,PA!$C:$C,C35,PA!$N:$N,'PI Fehidro'!$H$9)/1000</f>
        <v>0</v>
      </c>
      <c r="I35" s="63">
        <f>SUMIFS(PA!$K:$K,PA!$C:$C,C35,PA!$N:$N,'PI Fehidro'!$I$9)/1000</f>
        <v>0</v>
      </c>
      <c r="J35" s="63">
        <v>0</v>
      </c>
      <c r="K35" s="63">
        <v>1000</v>
      </c>
      <c r="L35" s="63">
        <f t="shared" si="1"/>
        <v>0</v>
      </c>
      <c r="M35" s="63">
        <v>1000</v>
      </c>
      <c r="N35" s="63">
        <v>0</v>
      </c>
      <c r="O35" s="63">
        <f t="shared" si="3"/>
        <v>1000</v>
      </c>
      <c r="P35" s="67">
        <f t="shared" si="4"/>
        <v>3.9925482918978086E-2</v>
      </c>
      <c r="Q35" s="137">
        <f>SUM(P35:P37)</f>
        <v>0.83031669759434312</v>
      </c>
    </row>
    <row r="36" spans="1:19" ht="30" customHeight="1" thickBot="1" x14ac:dyDescent="0.3">
      <c r="A36" s="5"/>
      <c r="B36" s="135"/>
      <c r="C36" s="61" t="s">
        <v>40</v>
      </c>
      <c r="D36" s="62">
        <f>SUMIFS(PA!$I:$I,PA!$C:$C,C36,PA!$N:$N,'PI Fehidro'!$D$9)/1000</f>
        <v>0</v>
      </c>
      <c r="E36" s="62">
        <f>SUMIFS(PA!$I:$I,PA!$C:$C,C36,PA!$N:$N,'PI Fehidro'!$E$9)/1000</f>
        <v>0</v>
      </c>
      <c r="F36" s="62">
        <f>SUMIFS(PA!$J:$J,PA!$C:$C,C36,PA!$N:$N,'PI Fehidro'!$F$9)/1000</f>
        <v>0</v>
      </c>
      <c r="G36" s="63">
        <f>SUMIFS(PA!$J:$J,PA!$C:$C,C36,PA!$N:$N,'PI Fehidro'!$G$9)/1000</f>
        <v>0</v>
      </c>
      <c r="H36" s="63">
        <f>SUMIFS(PA!$K:$K,PA!$C:$C,C36,PA!$N:$N,'PI Fehidro'!$H$9)/1000</f>
        <v>0</v>
      </c>
      <c r="I36" s="63">
        <f>SUMIFS(PA!$K:$K,PA!$C:$C,C36,PA!$N:$N,'PI Fehidro'!$I$9)/1000</f>
        <v>0</v>
      </c>
      <c r="J36" s="63">
        <v>965.12</v>
      </c>
      <c r="K36" s="63">
        <f>SUMIFS(PA!$L:$L,PA!$C:$C,C36,PA!$N:$N,'PI Fehidro'!$K$9)/1000</f>
        <v>18831.540100000002</v>
      </c>
      <c r="L36" s="63">
        <f t="shared" si="1"/>
        <v>965.12</v>
      </c>
      <c r="M36" s="63">
        <f>E36+G36+I36+K36</f>
        <v>18831.540100000002</v>
      </c>
      <c r="N36" s="63">
        <f t="shared" si="2"/>
        <v>965.12</v>
      </c>
      <c r="O36" s="63">
        <f t="shared" si="3"/>
        <v>18831.540100000002</v>
      </c>
      <c r="P36" s="67">
        <f>(N36+O36)/$F$42</f>
        <v>0.79039121467536499</v>
      </c>
      <c r="Q36" s="137"/>
      <c r="S36" s="8"/>
    </row>
    <row r="37" spans="1:19" ht="30" customHeight="1" thickBot="1" x14ac:dyDescent="0.3">
      <c r="A37" s="5"/>
      <c r="B37" s="136"/>
      <c r="C37" s="61" t="s">
        <v>41</v>
      </c>
      <c r="D37" s="62">
        <f>SUMIFS(PA!$I:$I,PA!$C:$C,C37,PA!$N:$N,'PI Fehidro'!$D$9)/1000</f>
        <v>0</v>
      </c>
      <c r="E37" s="62">
        <f>SUMIFS(PA!$I:$I,PA!$C:$C,C37,PA!$N:$N,'PI Fehidro'!$E$9)/1000</f>
        <v>0</v>
      </c>
      <c r="F37" s="62">
        <f>SUMIFS(PA!$J:$J,PA!$C:$C,C37,PA!$N:$N,'PI Fehidro'!$F$9)/1000</f>
        <v>0</v>
      </c>
      <c r="G37" s="63">
        <f>SUMIFS(PA!$J:$J,PA!$C:$C,C37,PA!$N:$N,'PI Fehidro'!$G$9)/1000</f>
        <v>0</v>
      </c>
      <c r="H37" s="63">
        <f>SUMIFS(PA!$K:$K,PA!$C:$C,C37,PA!$N:$N,'PI Fehidro'!$H$9)/1000</f>
        <v>0</v>
      </c>
      <c r="I37" s="63">
        <f>SUMIFS(PA!$K:$K,PA!$C:$C,C37,PA!$N:$N,'PI Fehidro'!$I$9)/1000</f>
        <v>0</v>
      </c>
      <c r="J37" s="63">
        <f>SUMIFS(PA!$L:$L,PA!$C:$C,C37,PA!$N:$N,'PI Fehidro'!$J$9)/1000</f>
        <v>0</v>
      </c>
      <c r="K37" s="63">
        <f>SUMIFS(PA!$L:$L,PA!$C:$C,C37,PA!$N:$N,'PI Fehidro'!$K$9)/1000</f>
        <v>0</v>
      </c>
      <c r="L37" s="63">
        <f t="shared" si="1"/>
        <v>0</v>
      </c>
      <c r="M37" s="63">
        <f t="shared" si="0"/>
        <v>0</v>
      </c>
      <c r="N37" s="63">
        <f t="shared" si="2"/>
        <v>0</v>
      </c>
      <c r="O37" s="63">
        <f t="shared" si="3"/>
        <v>0</v>
      </c>
      <c r="P37" s="67">
        <f t="shared" si="4"/>
        <v>0</v>
      </c>
      <c r="Q37" s="137"/>
    </row>
    <row r="38" spans="1:19" ht="30" customHeight="1" thickBot="1" x14ac:dyDescent="0.3">
      <c r="A38" s="5"/>
      <c r="B38" s="134" t="s">
        <v>14</v>
      </c>
      <c r="C38" s="61" t="s">
        <v>42</v>
      </c>
      <c r="D38" s="62">
        <f>SUMIFS(PA!$I:$I,PA!$C:$C,C38,PA!$N:$N,'PI Fehidro'!$D$9)/1000</f>
        <v>0</v>
      </c>
      <c r="E38" s="62">
        <f>SUMIFS(PA!$I:$I,PA!$C:$C,C38,PA!$N:$N,'PI Fehidro'!$E$9)/1000</f>
        <v>0</v>
      </c>
      <c r="F38" s="62">
        <f>SUMIFS(PA!$J:$J,PA!$C:$C,C38,PA!$N:$N,'PI Fehidro'!$F$9)/1000</f>
        <v>0</v>
      </c>
      <c r="G38" s="63">
        <f>SUMIFS(PA!$J:$J,PA!$C:$C,C38,PA!$N:$N,'PI Fehidro'!$G$9)/1000</f>
        <v>0</v>
      </c>
      <c r="H38" s="63">
        <f>SUMIFS(PA!$K:$K,PA!$C:$C,C38,PA!$N:$N,'PI Fehidro'!$H$9)/1000</f>
        <v>0</v>
      </c>
      <c r="I38" s="63">
        <f>SUMIFS(PA!$K:$K,PA!$C:$C,C38,PA!$N:$N,'PI Fehidro'!$I$9)/1000</f>
        <v>0</v>
      </c>
      <c r="J38" s="63">
        <f>SUMIFS(PA!$L:$L,PA!$C:$C,C38,PA!$N:$N,'PI Fehidro'!$J$9)/1000</f>
        <v>0</v>
      </c>
      <c r="K38" s="63">
        <f>SUMIFS(PA!$L:$L,PA!$C:$C,C38,PA!$N:$N,'PI Fehidro'!$K$9)/1000</f>
        <v>600</v>
      </c>
      <c r="L38" s="63">
        <f t="shared" si="1"/>
        <v>0</v>
      </c>
      <c r="M38" s="63">
        <f t="shared" si="0"/>
        <v>600</v>
      </c>
      <c r="N38" s="63">
        <f t="shared" si="2"/>
        <v>0</v>
      </c>
      <c r="O38" s="63">
        <f t="shared" si="3"/>
        <v>600</v>
      </c>
      <c r="P38" s="67">
        <f t="shared" si="4"/>
        <v>2.3955289751386853E-2</v>
      </c>
      <c r="Q38" s="137">
        <f>SUM(P38:P40)</f>
        <v>2.3955289751386853E-2</v>
      </c>
    </row>
    <row r="39" spans="1:19" ht="30" customHeight="1" thickBot="1" x14ac:dyDescent="0.3">
      <c r="A39" s="5"/>
      <c r="B39" s="135"/>
      <c r="C39" s="61" t="s">
        <v>43</v>
      </c>
      <c r="D39" s="62">
        <f>SUMIFS(PA!$I:$I,PA!$C:$C,C39,PA!$N:$N,'PI Fehidro'!$D$9)/1000</f>
        <v>0</v>
      </c>
      <c r="E39" s="62">
        <f>SUMIFS(PA!$I:$I,PA!$C:$C,C39,PA!$N:$N,'PI Fehidro'!$E$9)/1000</f>
        <v>0</v>
      </c>
      <c r="F39" s="62">
        <f>SUMIFS(PA!$J:$J,PA!$C:$C,C39,PA!$N:$N,'PI Fehidro'!$F$9)/1000</f>
        <v>0</v>
      </c>
      <c r="G39" s="63">
        <f>SUMIFS(PA!$J:$J,PA!$C:$C,C39,PA!$N:$N,'PI Fehidro'!$G$9)/1000</f>
        <v>0</v>
      </c>
      <c r="H39" s="63">
        <f>SUMIFS(PA!$K:$K,PA!$C:$C,C39,PA!$N:$N,'PI Fehidro'!$H$9)/1000</f>
        <v>0</v>
      </c>
      <c r="I39" s="63">
        <f>SUMIFS(PA!$K:$K,PA!$C:$C,C39,PA!$N:$N,'PI Fehidro'!$I$9)/1000</f>
        <v>0</v>
      </c>
      <c r="J39" s="63">
        <f>SUMIFS(PA!$L:$L,PA!$C:$C,C39,PA!$N:$N,'PI Fehidro'!$J$9)/1000</f>
        <v>0</v>
      </c>
      <c r="K39" s="63">
        <f>SUMIFS(PA!$L:$L,PA!$C:$C,C39,PA!$N:$N,'PI Fehidro'!$K$9)/1000</f>
        <v>0</v>
      </c>
      <c r="L39" s="63">
        <f t="shared" si="1"/>
        <v>0</v>
      </c>
      <c r="M39" s="63">
        <f t="shared" si="0"/>
        <v>0</v>
      </c>
      <c r="N39" s="63">
        <f t="shared" si="2"/>
        <v>0</v>
      </c>
      <c r="O39" s="63">
        <f t="shared" si="3"/>
        <v>0</v>
      </c>
      <c r="P39" s="67">
        <f t="shared" si="4"/>
        <v>0</v>
      </c>
      <c r="Q39" s="137"/>
    </row>
    <row r="40" spans="1:19" ht="30" customHeight="1" thickBot="1" x14ac:dyDescent="0.3">
      <c r="A40" s="5"/>
      <c r="B40" s="136"/>
      <c r="C40" s="61" t="s">
        <v>44</v>
      </c>
      <c r="D40" s="62">
        <f>SUMIFS(PA!$I:$I,PA!$C:$C,C40,PA!$N:$N,'PI Fehidro'!$D$9)/1000</f>
        <v>0</v>
      </c>
      <c r="E40" s="62">
        <f>SUMIFS(PA!$I:$I,PA!$C:$C,C40,PA!$N:$N,'PI Fehidro'!$E$9)/1000</f>
        <v>0</v>
      </c>
      <c r="F40" s="62">
        <f>SUMIFS(PA!$J:$J,PA!$C:$C,C40,PA!$N:$N,'PI Fehidro'!$F$9)/1000</f>
        <v>0</v>
      </c>
      <c r="G40" s="63">
        <f>SUMIFS(PA!$J:$J,PA!$C:$C,C40,PA!$N:$N,'PI Fehidro'!$G$9)/1000</f>
        <v>0</v>
      </c>
      <c r="H40" s="63">
        <f>SUMIFS(PA!$K:$K,PA!$C:$C,C40,PA!$N:$N,'PI Fehidro'!$H$9)/1000</f>
        <v>0</v>
      </c>
      <c r="I40" s="63">
        <f>SUMIFS(PA!$K:$K,PA!$C:$C,C40,PA!$N:$N,'PI Fehidro'!$I$9)/1000</f>
        <v>0</v>
      </c>
      <c r="J40" s="63">
        <f>SUMIFS(PA!$L:$L,PA!$C:$C,C40,PA!$N:$N,'PI Fehidro'!$J$9)/1000</f>
        <v>0</v>
      </c>
      <c r="K40" s="63">
        <f>SUMIFS(PA!$L:$L,PA!$C:$C,C40,PA!$N:$N,'PI Fehidro'!$K$9)/1000</f>
        <v>0</v>
      </c>
      <c r="L40" s="63">
        <f>D40+F40+H40+J40</f>
        <v>0</v>
      </c>
      <c r="M40" s="63">
        <f t="shared" si="0"/>
        <v>0</v>
      </c>
      <c r="N40" s="63">
        <f t="shared" si="2"/>
        <v>0</v>
      </c>
      <c r="O40" s="63">
        <f>G40+I40+K40</f>
        <v>0</v>
      </c>
      <c r="P40" s="67">
        <f t="shared" si="4"/>
        <v>0</v>
      </c>
      <c r="Q40" s="137"/>
    </row>
    <row r="41" spans="1:19" ht="34.9" customHeight="1" x14ac:dyDescent="0.25">
      <c r="B41" s="158" t="s">
        <v>67</v>
      </c>
      <c r="C41" s="159"/>
      <c r="D41" s="68">
        <f>SUM(D10:D40)</f>
        <v>0</v>
      </c>
      <c r="E41" s="68">
        <f>SUM(E10:E40)</f>
        <v>0</v>
      </c>
      <c r="F41" s="68">
        <f t="shared" ref="F41:O41" si="5">SUM(F10:F40)</f>
        <v>0</v>
      </c>
      <c r="G41" s="68">
        <f t="shared" si="5"/>
        <v>0</v>
      </c>
      <c r="H41" s="68">
        <f>SUM(H10:H40)</f>
        <v>0</v>
      </c>
      <c r="I41" s="68">
        <f t="shared" si="5"/>
        <v>0</v>
      </c>
      <c r="J41" s="68">
        <f>SUM(J10:J40)</f>
        <v>1215.1199999999999</v>
      </c>
      <c r="K41" s="68">
        <f t="shared" si="5"/>
        <v>23831.540100000002</v>
      </c>
      <c r="L41" s="68">
        <f t="shared" si="5"/>
        <v>1215.1199999999999</v>
      </c>
      <c r="M41" s="68">
        <f>SUM(M10:M40)</f>
        <v>23831.540100000002</v>
      </c>
      <c r="N41" s="68">
        <f t="shared" si="5"/>
        <v>1215.1199999999999</v>
      </c>
      <c r="O41" s="68">
        <f t="shared" si="5"/>
        <v>23831.540100000002</v>
      </c>
      <c r="P41" s="3"/>
      <c r="Q41" s="69"/>
    </row>
    <row r="42" spans="1:19" ht="34.9" customHeight="1" x14ac:dyDescent="0.25">
      <c r="A42" s="5"/>
      <c r="B42" s="154" t="s">
        <v>83</v>
      </c>
      <c r="C42" s="154"/>
      <c r="D42" s="154"/>
      <c r="E42" s="154"/>
      <c r="F42" s="153">
        <f>SUM(F41:K41)</f>
        <v>25046.660100000001</v>
      </c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6"/>
    </row>
    <row r="43" spans="1:19" ht="34.9" customHeight="1" thickBot="1" x14ac:dyDescent="0.3">
      <c r="B43" s="125" t="s">
        <v>68</v>
      </c>
      <c r="C43" s="160"/>
      <c r="D43" s="153">
        <f>SUM(D41:K41)</f>
        <v>25046.660100000001</v>
      </c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6"/>
    </row>
    <row r="44" spans="1:19" ht="25.15" customHeight="1" x14ac:dyDescent="0.25">
      <c r="C44" s="91"/>
      <c r="D44" s="70"/>
      <c r="E44" s="70"/>
      <c r="F44" s="70"/>
      <c r="G44" s="92"/>
      <c r="H44" s="92"/>
      <c r="I44" s="70"/>
      <c r="J44" s="92"/>
      <c r="K44" s="70"/>
      <c r="L44" s="70"/>
      <c r="M44" s="70"/>
      <c r="N44" s="70"/>
      <c r="O44" s="70"/>
      <c r="P44" s="71"/>
      <c r="Q44" s="22"/>
    </row>
    <row r="45" spans="1:19" ht="25.15" customHeight="1" x14ac:dyDescent="0.25">
      <c r="B45" s="28" t="s">
        <v>4</v>
      </c>
      <c r="C45" s="26"/>
      <c r="D45" s="26"/>
      <c r="E45" s="26"/>
      <c r="F45" s="26"/>
      <c r="G45" s="26"/>
      <c r="H45" s="26"/>
      <c r="I45" s="14"/>
      <c r="J45" s="14"/>
      <c r="P45" s="24"/>
    </row>
    <row r="46" spans="1:19" ht="25.15" customHeight="1" x14ac:dyDescent="0.25">
      <c r="B46" s="14" t="s">
        <v>60</v>
      </c>
      <c r="C46" s="14"/>
      <c r="D46" s="14" t="s">
        <v>59</v>
      </c>
      <c r="E46" s="14"/>
      <c r="F46" s="26"/>
      <c r="G46" s="26"/>
      <c r="H46" s="26"/>
      <c r="I46" s="14"/>
      <c r="J46" s="14"/>
      <c r="P46" s="24"/>
    </row>
    <row r="47" spans="1:19" ht="25.15" customHeight="1" x14ac:dyDescent="0.25">
      <c r="B47" s="14" t="s">
        <v>61</v>
      </c>
      <c r="C47" s="14"/>
      <c r="D47" s="14" t="s">
        <v>62</v>
      </c>
      <c r="E47" s="14"/>
      <c r="F47" s="26"/>
      <c r="G47" s="26"/>
      <c r="H47" s="26"/>
      <c r="I47" s="14"/>
      <c r="J47" s="14"/>
      <c r="P47" s="24"/>
    </row>
    <row r="48" spans="1:19" ht="25.15" customHeight="1" x14ac:dyDescent="0.25">
      <c r="B48" s="47" t="s">
        <v>55</v>
      </c>
      <c r="C48" s="47"/>
      <c r="D48" s="26" t="s">
        <v>74</v>
      </c>
      <c r="E48" s="26"/>
      <c r="F48" s="26"/>
      <c r="G48" s="26"/>
      <c r="H48" s="26"/>
      <c r="I48" s="14"/>
      <c r="J48" s="14"/>
      <c r="P48" s="24"/>
    </row>
    <row r="49" spans="1:16" ht="25.15" customHeight="1" x14ac:dyDescent="0.25">
      <c r="B49" s="17"/>
      <c r="C49" s="17"/>
      <c r="D49" s="26"/>
      <c r="E49" s="26"/>
      <c r="F49" s="26"/>
      <c r="G49" s="26"/>
      <c r="H49" s="26"/>
      <c r="I49" s="14"/>
      <c r="J49" s="14"/>
      <c r="P49" s="24"/>
    </row>
    <row r="50" spans="1:16" ht="25.15" customHeight="1" x14ac:dyDescent="0.25">
      <c r="B50" s="28" t="s">
        <v>75</v>
      </c>
      <c r="C50" s="26"/>
      <c r="D50" s="26"/>
      <c r="E50" s="26"/>
      <c r="F50" s="26"/>
      <c r="G50" s="26"/>
      <c r="H50" s="26"/>
      <c r="I50" s="14"/>
      <c r="J50" s="14"/>
      <c r="P50" s="24"/>
    </row>
    <row r="51" spans="1:16" ht="25.15" customHeight="1" x14ac:dyDescent="0.25">
      <c r="A51" s="14"/>
      <c r="B51" s="17"/>
      <c r="C51" s="17"/>
      <c r="D51" s="17"/>
      <c r="E51" s="17"/>
      <c r="F51" s="17"/>
      <c r="G51" s="17"/>
      <c r="H51" s="17"/>
      <c r="I51" s="14"/>
      <c r="P51" s="24"/>
    </row>
    <row r="54" spans="1:16" ht="34.9" customHeight="1" x14ac:dyDescent="0.25"/>
    <row r="55" spans="1:16" ht="34.9" customHeight="1" x14ac:dyDescent="0.25"/>
    <row r="56" spans="1:16" ht="34.9" customHeight="1" x14ac:dyDescent="0.25"/>
    <row r="57" spans="1:16" ht="34.9" customHeight="1" x14ac:dyDescent="0.25"/>
  </sheetData>
  <mergeCells count="39">
    <mergeCell ref="D43:Q43"/>
    <mergeCell ref="B42:E42"/>
    <mergeCell ref="L7:L9"/>
    <mergeCell ref="M7:M9"/>
    <mergeCell ref="F42:Q42"/>
    <mergeCell ref="B41:C41"/>
    <mergeCell ref="B43:C43"/>
    <mergeCell ref="Q7:Q9"/>
    <mergeCell ref="Q10:Q16"/>
    <mergeCell ref="Q17:Q21"/>
    <mergeCell ref="Q22:Q26"/>
    <mergeCell ref="Q27:Q28"/>
    <mergeCell ref="Q29:Q31"/>
    <mergeCell ref="B22:B26"/>
    <mergeCell ref="B27:B28"/>
    <mergeCell ref="B29:B31"/>
    <mergeCell ref="O7:O9"/>
    <mergeCell ref="B6:Q6"/>
    <mergeCell ref="P7:P9"/>
    <mergeCell ref="J8:K8"/>
    <mergeCell ref="D7:G7"/>
    <mergeCell ref="B7:B9"/>
    <mergeCell ref="C7:C9"/>
    <mergeCell ref="D8:E8"/>
    <mergeCell ref="F8:G8"/>
    <mergeCell ref="H8:I8"/>
    <mergeCell ref="H7:K7"/>
    <mergeCell ref="N7:N9"/>
    <mergeCell ref="Q32:Q34"/>
    <mergeCell ref="B10:B16"/>
    <mergeCell ref="B17:B21"/>
    <mergeCell ref="Q35:Q37"/>
    <mergeCell ref="Q38:Q40"/>
    <mergeCell ref="B32:B34"/>
    <mergeCell ref="C4:F4"/>
    <mergeCell ref="C2:F2"/>
    <mergeCell ref="C3:F3"/>
    <mergeCell ref="B35:B37"/>
    <mergeCell ref="B38:B40"/>
  </mergeCells>
  <conditionalFormatting sqref="G2">
    <cfRule type="cellIs" dxfId="3" priority="5" operator="lessThan">
      <formula>0.251</formula>
    </cfRule>
    <cfRule type="cellIs" dxfId="2" priority="6" operator="greaterThan">
      <formula>0.251</formula>
    </cfRule>
  </conditionalFormatting>
  <conditionalFormatting sqref="G3">
    <cfRule type="cellIs" dxfId="1" priority="3" operator="lessThan">
      <formula>0.6</formula>
    </cfRule>
    <cfRule type="cellIs" dxfId="0" priority="4" operator="greaterThan">
      <formula>0.6</formula>
    </cfRule>
  </conditionalFormatting>
  <pageMargins left="0.25" right="0.25" top="0.75" bottom="0.75" header="0.3" footer="0.3"/>
  <pageSetup paperSize="9" scale="44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9"/>
  <sheetViews>
    <sheetView zoomScale="70" zoomScaleNormal="70" workbookViewId="0">
      <pane ySplit="5" topLeftCell="A28" activePane="bottomLeft" state="frozen"/>
      <selection pane="bottomLeft" activeCell="T35" sqref="T35"/>
    </sheetView>
  </sheetViews>
  <sheetFormatPr defaultColWidth="8.85546875" defaultRowHeight="25.15" customHeight="1" x14ac:dyDescent="0.25"/>
  <cols>
    <col min="1" max="1" width="4.7109375" style="1" customWidth="1"/>
    <col min="2" max="2" width="10.7109375" style="2" customWidth="1"/>
    <col min="3" max="3" width="10.7109375" style="54" customWidth="1"/>
    <col min="4" max="15" width="18.7109375" style="1" customWidth="1"/>
    <col min="16" max="16" width="18.7109375" style="2" customWidth="1"/>
    <col min="17" max="17" width="21.28515625" style="23" customWidth="1"/>
    <col min="18" max="16384" width="8.85546875" style="1"/>
  </cols>
  <sheetData>
    <row r="1" spans="1:18" ht="13.9" customHeight="1" thickBot="1" x14ac:dyDescent="0.3">
      <c r="B1" s="3"/>
      <c r="C1" s="9"/>
      <c r="D1" s="3"/>
      <c r="E1" s="3"/>
      <c r="F1" s="3"/>
      <c r="G1" s="19"/>
      <c r="H1" s="19"/>
      <c r="I1" s="19"/>
      <c r="J1" s="19"/>
      <c r="K1" s="19"/>
      <c r="L1" s="19"/>
      <c r="M1" s="19"/>
      <c r="N1" s="19"/>
      <c r="O1" s="19"/>
      <c r="P1" s="3"/>
      <c r="Q1" s="20"/>
    </row>
    <row r="2" spans="1:18" ht="25.15" customHeight="1" thickBot="1" x14ac:dyDescent="0.3">
      <c r="A2" s="5"/>
      <c r="B2" s="141" t="s">
        <v>101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4"/>
      <c r="R2" s="6"/>
    </row>
    <row r="3" spans="1:18" ht="25.15" customHeight="1" thickBot="1" x14ac:dyDescent="0.3">
      <c r="A3" s="5"/>
      <c r="B3" s="145" t="s">
        <v>45</v>
      </c>
      <c r="C3" s="145" t="s">
        <v>46</v>
      </c>
      <c r="D3" s="150" t="s">
        <v>63</v>
      </c>
      <c r="E3" s="150"/>
      <c r="F3" s="150"/>
      <c r="G3" s="150"/>
      <c r="H3" s="164" t="s">
        <v>64</v>
      </c>
      <c r="I3" s="165"/>
      <c r="J3" s="165"/>
      <c r="K3" s="165"/>
      <c r="L3" s="145" t="s">
        <v>70</v>
      </c>
      <c r="M3" s="145" t="s">
        <v>71</v>
      </c>
      <c r="N3" s="138" t="s">
        <v>88</v>
      </c>
      <c r="O3" s="138" t="s">
        <v>89</v>
      </c>
      <c r="P3" s="138" t="s">
        <v>90</v>
      </c>
      <c r="Q3" s="138" t="s">
        <v>91</v>
      </c>
    </row>
    <row r="4" spans="1:18" ht="25.15" customHeight="1" thickBot="1" x14ac:dyDescent="0.3">
      <c r="A4" s="5"/>
      <c r="B4" s="146"/>
      <c r="C4" s="146"/>
      <c r="D4" s="166">
        <v>2016</v>
      </c>
      <c r="E4" s="167"/>
      <c r="F4" s="166">
        <v>2017</v>
      </c>
      <c r="G4" s="167"/>
      <c r="H4" s="168">
        <v>2018</v>
      </c>
      <c r="I4" s="169"/>
      <c r="J4" s="168">
        <v>2019</v>
      </c>
      <c r="K4" s="169"/>
      <c r="L4" s="146"/>
      <c r="M4" s="146"/>
      <c r="N4" s="139"/>
      <c r="O4" s="139"/>
      <c r="P4" s="139"/>
      <c r="Q4" s="139"/>
    </row>
    <row r="5" spans="1:18" ht="31.15" customHeight="1" thickBot="1" x14ac:dyDescent="0.3">
      <c r="A5" s="5"/>
      <c r="B5" s="147"/>
      <c r="C5" s="147"/>
      <c r="D5" s="27" t="s">
        <v>5</v>
      </c>
      <c r="E5" s="55" t="s">
        <v>6</v>
      </c>
      <c r="F5" s="27" t="s">
        <v>5</v>
      </c>
      <c r="G5" s="55" t="s">
        <v>6</v>
      </c>
      <c r="H5" s="56" t="s">
        <v>5</v>
      </c>
      <c r="I5" s="57" t="s">
        <v>6</v>
      </c>
      <c r="J5" s="56" t="s">
        <v>5</v>
      </c>
      <c r="K5" s="57" t="s">
        <v>6</v>
      </c>
      <c r="L5" s="147"/>
      <c r="M5" s="147"/>
      <c r="N5" s="140"/>
      <c r="O5" s="140"/>
      <c r="P5" s="140"/>
      <c r="Q5" s="140"/>
    </row>
    <row r="6" spans="1:18" ht="30" customHeight="1" thickBot="1" x14ac:dyDescent="0.3">
      <c r="A6" s="5"/>
      <c r="B6" s="134" t="s">
        <v>7</v>
      </c>
      <c r="C6" s="61" t="s">
        <v>15</v>
      </c>
      <c r="D6" s="62">
        <f>'PI Fehidro'!D10+'PI Fehidro'!E10</f>
        <v>0</v>
      </c>
      <c r="E6" s="62">
        <f>(SUMIF(PA!C:C,C6,PA!I:I)/1000)-D6</f>
        <v>0</v>
      </c>
      <c r="F6" s="62">
        <f>'PI Fehidro'!F10+'PI Fehidro'!G10</f>
        <v>0</v>
      </c>
      <c r="G6" s="62">
        <f>(SUMIF(PA!C:C,C6,PA!J:J)/1000)-F6</f>
        <v>0</v>
      </c>
      <c r="H6" s="63">
        <f>'PI Fehidro'!H10+'PI Fehidro'!I10</f>
        <v>0</v>
      </c>
      <c r="I6" s="62">
        <f>(SUMIF(PA!C:C,C6,PA!K:K)/1000)-H6</f>
        <v>0</v>
      </c>
      <c r="J6" s="63">
        <f>'PI Fehidro'!J10+'PI Fehidro'!K10</f>
        <v>0</v>
      </c>
      <c r="K6" s="62">
        <f>(SUMIF(PA!C:C,C6,PA!L:L)/1000)-J6</f>
        <v>0</v>
      </c>
      <c r="L6" s="63">
        <f>D6+F6+H6+J6</f>
        <v>0</v>
      </c>
      <c r="M6" s="63">
        <f>E6+G6+I6+K6</f>
        <v>0</v>
      </c>
      <c r="N6" s="63">
        <f>F6+H6+J6</f>
        <v>0</v>
      </c>
      <c r="O6" s="63">
        <f>G6+I6+K6</f>
        <v>0</v>
      </c>
      <c r="P6" s="107">
        <f>SUM(F6:K6)/$F$38</f>
        <v>0</v>
      </c>
      <c r="Q6" s="137">
        <f>SUM(P6:P12)</f>
        <v>8.1847239983905085E-2</v>
      </c>
      <c r="R6" s="6"/>
    </row>
    <row r="7" spans="1:18" ht="30" customHeight="1" thickBot="1" x14ac:dyDescent="0.3">
      <c r="A7" s="5"/>
      <c r="B7" s="135"/>
      <c r="C7" s="61" t="s">
        <v>16</v>
      </c>
      <c r="D7" s="62">
        <f>'PI Fehidro'!D11+'PI Fehidro'!E11</f>
        <v>0</v>
      </c>
      <c r="E7" s="62">
        <f>(SUMIF(PA!C:C,C7,PA!I:I)/1000)-D7</f>
        <v>0</v>
      </c>
      <c r="F7" s="62">
        <f>'PI Fehidro'!F11+'PI Fehidro'!G11</f>
        <v>0</v>
      </c>
      <c r="G7" s="62">
        <f>(SUMIF(PA!C:C,C7,PA!J:J)/1000)-F7</f>
        <v>0</v>
      </c>
      <c r="H7" s="63">
        <f>'PI Fehidro'!H11+'PI Fehidro'!I11</f>
        <v>0</v>
      </c>
      <c r="I7" s="62">
        <f>(SUMIF(PA!C:C,C7,PA!K:K)/1000)-H7</f>
        <v>0</v>
      </c>
      <c r="J7" s="63">
        <f>'PI Fehidro'!J11+'PI Fehidro'!K11</f>
        <v>1650</v>
      </c>
      <c r="K7" s="62">
        <f>(SUMIF(PA!C:C,C7,PA!L:L)/1000)-J7</f>
        <v>0</v>
      </c>
      <c r="L7" s="63">
        <f t="shared" ref="L7:L36" si="0">D7+F7+H7+J7</f>
        <v>1650</v>
      </c>
      <c r="M7" s="63">
        <f t="shared" ref="M7:M36" si="1">E7+G7+I7+K7</f>
        <v>0</v>
      </c>
      <c r="N7" s="63">
        <f t="shared" ref="N7:N36" si="2">F7+H7+J7</f>
        <v>1650</v>
      </c>
      <c r="O7" s="63">
        <f t="shared" ref="O7:O36" si="3">G7+I7+K7</f>
        <v>0</v>
      </c>
      <c r="P7" s="107">
        <f t="shared" ref="P7:P36" si="4">SUM(F7:K7)/$F$38</f>
        <v>6.5877046816313845E-2</v>
      </c>
      <c r="Q7" s="137"/>
      <c r="R7" s="6"/>
    </row>
    <row r="8" spans="1:18" ht="30" customHeight="1" thickBot="1" x14ac:dyDescent="0.3">
      <c r="A8" s="5"/>
      <c r="B8" s="135"/>
      <c r="C8" s="61" t="s">
        <v>47</v>
      </c>
      <c r="D8" s="62">
        <f>'PI Fehidro'!D12+'PI Fehidro'!E12</f>
        <v>0</v>
      </c>
      <c r="E8" s="62">
        <f>(SUMIF(PA!C:C,C8,PA!I:I)/1000)-D8</f>
        <v>0</v>
      </c>
      <c r="F8" s="62">
        <f>'PI Fehidro'!F12+'PI Fehidro'!G12</f>
        <v>0</v>
      </c>
      <c r="G8" s="62">
        <f>(SUMIF(PA!C:C,C8,PA!J:J)/1000)-F8</f>
        <v>0</v>
      </c>
      <c r="H8" s="63">
        <f>'PI Fehidro'!H12+'PI Fehidro'!I12</f>
        <v>0</v>
      </c>
      <c r="I8" s="62">
        <f>(SUMIF(PA!C:C,C8,PA!K:K)/1000)-H8</f>
        <v>0</v>
      </c>
      <c r="J8" s="63">
        <f>'PI Fehidro'!J12+'PI Fehidro'!K12</f>
        <v>0</v>
      </c>
      <c r="K8" s="62">
        <f>(SUMIF(PA!C:C,C8,PA!L:L)/1000)-J8</f>
        <v>0</v>
      </c>
      <c r="L8" s="63">
        <f t="shared" si="0"/>
        <v>0</v>
      </c>
      <c r="M8" s="63">
        <f t="shared" si="1"/>
        <v>0</v>
      </c>
      <c r="N8" s="63">
        <f t="shared" si="2"/>
        <v>0</v>
      </c>
      <c r="O8" s="63">
        <f t="shared" si="3"/>
        <v>0</v>
      </c>
      <c r="P8" s="107">
        <f t="shared" si="4"/>
        <v>0</v>
      </c>
      <c r="Q8" s="137"/>
      <c r="R8" s="6"/>
    </row>
    <row r="9" spans="1:18" ht="30" customHeight="1" thickBot="1" x14ac:dyDescent="0.3">
      <c r="A9" s="5"/>
      <c r="B9" s="135"/>
      <c r="C9" s="61" t="s">
        <v>17</v>
      </c>
      <c r="D9" s="62">
        <f>'PI Fehidro'!D13+'PI Fehidro'!E13</f>
        <v>0</v>
      </c>
      <c r="E9" s="62">
        <f>(SUMIF(PA!C:C,C9,PA!I:I)/1000)-D9</f>
        <v>0</v>
      </c>
      <c r="F9" s="62">
        <f>'PI Fehidro'!F13+'PI Fehidro'!G13</f>
        <v>0</v>
      </c>
      <c r="G9" s="62">
        <f>(SUMIF(PA!C:C,C9,PA!J:J)/1000)-F9</f>
        <v>0</v>
      </c>
      <c r="H9" s="63">
        <f>'PI Fehidro'!H13+'PI Fehidro'!I13</f>
        <v>0</v>
      </c>
      <c r="I9" s="62">
        <f>(SUMIF(PA!C:C,C9,PA!K:K)/1000)-H9</f>
        <v>0</v>
      </c>
      <c r="J9" s="63">
        <f>'PI Fehidro'!J13+'PI Fehidro'!K13</f>
        <v>0</v>
      </c>
      <c r="K9" s="62">
        <f>(SUMIF(PA!C:C,C9,PA!L:L)/1000)-J9</f>
        <v>0</v>
      </c>
      <c r="L9" s="63">
        <f t="shared" si="0"/>
        <v>0</v>
      </c>
      <c r="M9" s="63">
        <f t="shared" si="1"/>
        <v>0</v>
      </c>
      <c r="N9" s="63">
        <f t="shared" si="2"/>
        <v>0</v>
      </c>
      <c r="O9" s="63">
        <f t="shared" si="3"/>
        <v>0</v>
      </c>
      <c r="P9" s="107">
        <f t="shared" si="4"/>
        <v>0</v>
      </c>
      <c r="Q9" s="137"/>
      <c r="R9" s="6"/>
    </row>
    <row r="10" spans="1:18" ht="30" customHeight="1" thickBot="1" x14ac:dyDescent="0.3">
      <c r="A10" s="5"/>
      <c r="B10" s="135"/>
      <c r="C10" s="61" t="s">
        <v>18</v>
      </c>
      <c r="D10" s="62">
        <f>'PI Fehidro'!D14+'PI Fehidro'!E14</f>
        <v>0</v>
      </c>
      <c r="E10" s="62">
        <f>(SUMIF(PA!C:C,C10,PA!I:I)/1000)-D10</f>
        <v>0</v>
      </c>
      <c r="F10" s="62">
        <f>'PI Fehidro'!F14+'PI Fehidro'!G14</f>
        <v>0</v>
      </c>
      <c r="G10" s="62">
        <f>(SUMIF(PA!C:C,C10,PA!J:J)/1000)-F10</f>
        <v>0</v>
      </c>
      <c r="H10" s="63">
        <f>'PI Fehidro'!H14+'PI Fehidro'!I14</f>
        <v>0</v>
      </c>
      <c r="I10" s="62">
        <f>(SUMIF(PA!C:C,C10,PA!K:K)/1000)-H10</f>
        <v>0</v>
      </c>
      <c r="J10" s="63">
        <f>'PI Fehidro'!J14+'PI Fehidro'!K14</f>
        <v>0</v>
      </c>
      <c r="K10" s="62">
        <f>(SUMIF(PA!C:C,C10,PA!L:L)/1000)-J10</f>
        <v>0</v>
      </c>
      <c r="L10" s="63">
        <f t="shared" si="0"/>
        <v>0</v>
      </c>
      <c r="M10" s="63">
        <f t="shared" si="1"/>
        <v>0</v>
      </c>
      <c r="N10" s="63">
        <f t="shared" si="2"/>
        <v>0</v>
      </c>
      <c r="O10" s="63">
        <f t="shared" si="3"/>
        <v>0</v>
      </c>
      <c r="P10" s="107">
        <f t="shared" si="4"/>
        <v>0</v>
      </c>
      <c r="Q10" s="137"/>
      <c r="R10" s="6"/>
    </row>
    <row r="11" spans="1:18" ht="30" customHeight="1" thickBot="1" x14ac:dyDescent="0.3">
      <c r="A11" s="5"/>
      <c r="B11" s="135"/>
      <c r="C11" s="61" t="s">
        <v>19</v>
      </c>
      <c r="D11" s="62">
        <f>'PI Fehidro'!D15+'PI Fehidro'!E15</f>
        <v>0</v>
      </c>
      <c r="E11" s="62">
        <f>(SUMIF(PA!C:C,C11,PA!I:I)/1000)-D11</f>
        <v>0</v>
      </c>
      <c r="F11" s="62">
        <f>'PI Fehidro'!F15+'PI Fehidro'!G15</f>
        <v>0</v>
      </c>
      <c r="G11" s="62">
        <f>(SUMIF(PA!C:C,C11,PA!J:J)/1000)-F11</f>
        <v>0</v>
      </c>
      <c r="H11" s="63">
        <f>'PI Fehidro'!H15+'PI Fehidro'!I15</f>
        <v>0</v>
      </c>
      <c r="I11" s="62">
        <f>(SUMIF(PA!C:C,C11,PA!K:K)/1000)-H11</f>
        <v>0</v>
      </c>
      <c r="J11" s="63">
        <f>'PI Fehidro'!J15+'PI Fehidro'!K15</f>
        <v>0</v>
      </c>
      <c r="K11" s="62">
        <f>(SUMIF(PA!C:C,C11,PA!L:L)/1000)-J11</f>
        <v>0</v>
      </c>
      <c r="L11" s="63">
        <f t="shared" si="0"/>
        <v>0</v>
      </c>
      <c r="M11" s="63">
        <f t="shared" si="1"/>
        <v>0</v>
      </c>
      <c r="N11" s="63">
        <f t="shared" si="2"/>
        <v>0</v>
      </c>
      <c r="O11" s="63">
        <f t="shared" si="3"/>
        <v>0</v>
      </c>
      <c r="P11" s="107">
        <f t="shared" si="4"/>
        <v>0</v>
      </c>
      <c r="Q11" s="137"/>
      <c r="R11" s="6"/>
    </row>
    <row r="12" spans="1:18" ht="30" customHeight="1" thickBot="1" x14ac:dyDescent="0.3">
      <c r="A12" s="5"/>
      <c r="B12" s="136"/>
      <c r="C12" s="61" t="s">
        <v>20</v>
      </c>
      <c r="D12" s="62">
        <f>'PI Fehidro'!D16+'PI Fehidro'!E16</f>
        <v>0</v>
      </c>
      <c r="E12" s="62">
        <f>(SUMIF(PA!C:C,C12,PA!I:I)/1000)-D12</f>
        <v>0</v>
      </c>
      <c r="F12" s="62">
        <f>'PI Fehidro'!F16+'PI Fehidro'!G16</f>
        <v>0</v>
      </c>
      <c r="G12" s="62">
        <f>(SUMIF(PA!C:C,C12,PA!J:J)/1000)-F12</f>
        <v>0</v>
      </c>
      <c r="H12" s="63">
        <f>'PI Fehidro'!H16+'PI Fehidro'!I16</f>
        <v>0</v>
      </c>
      <c r="I12" s="62">
        <f>(SUMIF(PA!C:C,C12,PA!K:K)/1000)-H12</f>
        <v>0</v>
      </c>
      <c r="J12" s="63">
        <f>'PI Fehidro'!J16+'PI Fehidro'!K16</f>
        <v>400</v>
      </c>
      <c r="K12" s="62">
        <f>(SUMIF(PA!C:C,C12,PA!L:L)/1000)-J12</f>
        <v>0</v>
      </c>
      <c r="L12" s="63">
        <f t="shared" si="0"/>
        <v>400</v>
      </c>
      <c r="M12" s="63">
        <f t="shared" si="1"/>
        <v>0</v>
      </c>
      <c r="N12" s="63">
        <f t="shared" si="2"/>
        <v>400</v>
      </c>
      <c r="O12" s="63">
        <f t="shared" si="3"/>
        <v>0</v>
      </c>
      <c r="P12" s="107">
        <f t="shared" si="4"/>
        <v>1.5970193167591233E-2</v>
      </c>
      <c r="Q12" s="137"/>
      <c r="R12" s="6"/>
    </row>
    <row r="13" spans="1:18" ht="30" customHeight="1" thickBot="1" x14ac:dyDescent="0.3">
      <c r="B13" s="134" t="s">
        <v>8</v>
      </c>
      <c r="C13" s="61" t="s">
        <v>21</v>
      </c>
      <c r="D13" s="62">
        <f>'PI Fehidro'!D17+'PI Fehidro'!E17</f>
        <v>0</v>
      </c>
      <c r="E13" s="62">
        <f>(SUMIF(PA!C:C,C13,PA!I:I)/1000)-D13</f>
        <v>0</v>
      </c>
      <c r="F13" s="62">
        <f>'PI Fehidro'!F17+'PI Fehidro'!G17</f>
        <v>0</v>
      </c>
      <c r="G13" s="62">
        <f>(SUMIF(PA!C:C,C13,PA!J:J)/1000)-F13</f>
        <v>0</v>
      </c>
      <c r="H13" s="63">
        <f>'PI Fehidro'!H17+'PI Fehidro'!I17</f>
        <v>0</v>
      </c>
      <c r="I13" s="62">
        <f>(SUMIF(PA!C:C,C13,PA!K:K)/1000)-H13</f>
        <v>0</v>
      </c>
      <c r="J13" s="63">
        <f>'PI Fehidro'!J17+'PI Fehidro'!K17</f>
        <v>0</v>
      </c>
      <c r="K13" s="62">
        <f>(SUMIF(PA!C:C,C13,PA!L:L)/1000)-J13</f>
        <v>0</v>
      </c>
      <c r="L13" s="63">
        <f t="shared" si="0"/>
        <v>0</v>
      </c>
      <c r="M13" s="63">
        <f t="shared" si="1"/>
        <v>0</v>
      </c>
      <c r="N13" s="63">
        <f t="shared" si="2"/>
        <v>0</v>
      </c>
      <c r="O13" s="63">
        <f t="shared" si="3"/>
        <v>0</v>
      </c>
      <c r="P13" s="107">
        <f t="shared" si="4"/>
        <v>0</v>
      </c>
      <c r="Q13" s="137">
        <f>SUM(P13:P17)</f>
        <v>3.9925482918978086E-2</v>
      </c>
      <c r="R13" s="6"/>
    </row>
    <row r="14" spans="1:18" ht="30" customHeight="1" thickBot="1" x14ac:dyDescent="0.3">
      <c r="B14" s="135"/>
      <c r="C14" s="61" t="s">
        <v>22</v>
      </c>
      <c r="D14" s="62">
        <f>'PI Fehidro'!D18+'PI Fehidro'!E18</f>
        <v>0</v>
      </c>
      <c r="E14" s="62">
        <f>(SUMIF(PA!C:C,C14,PA!I:I)/1000)-D14</f>
        <v>0</v>
      </c>
      <c r="F14" s="62">
        <f>'PI Fehidro'!F18+'PI Fehidro'!G18</f>
        <v>0</v>
      </c>
      <c r="G14" s="62">
        <f>(SUMIF(PA!C:C,C14,PA!J:J)/1000)-F14</f>
        <v>0</v>
      </c>
      <c r="H14" s="63">
        <f>'PI Fehidro'!H18+'PI Fehidro'!I18</f>
        <v>0</v>
      </c>
      <c r="I14" s="62">
        <f>(SUMIF(PA!C:C,C14,PA!K:K)/1000)-H14</f>
        <v>0</v>
      </c>
      <c r="J14" s="63">
        <f>'PI Fehidro'!J18+'PI Fehidro'!K18</f>
        <v>0</v>
      </c>
      <c r="K14" s="62">
        <f>(SUMIF(PA!C:C,C14,PA!L:L)/1000)-J14</f>
        <v>0</v>
      </c>
      <c r="L14" s="63">
        <f t="shared" si="0"/>
        <v>0</v>
      </c>
      <c r="M14" s="63">
        <f t="shared" si="1"/>
        <v>0</v>
      </c>
      <c r="N14" s="63">
        <f t="shared" si="2"/>
        <v>0</v>
      </c>
      <c r="O14" s="63">
        <f t="shared" si="3"/>
        <v>0</v>
      </c>
      <c r="P14" s="107">
        <f t="shared" si="4"/>
        <v>0</v>
      </c>
      <c r="Q14" s="137"/>
      <c r="R14" s="6"/>
    </row>
    <row r="15" spans="1:18" ht="30" customHeight="1" thickBot="1" x14ac:dyDescent="0.3">
      <c r="B15" s="135"/>
      <c r="C15" s="61" t="s">
        <v>23</v>
      </c>
      <c r="D15" s="62">
        <f>'PI Fehidro'!D19+'PI Fehidro'!E19</f>
        <v>0</v>
      </c>
      <c r="E15" s="62">
        <f>(SUMIF(PA!C:C,C15,PA!I:I)/1000)-D15</f>
        <v>0</v>
      </c>
      <c r="F15" s="62">
        <f>'PI Fehidro'!F19+'PI Fehidro'!G19</f>
        <v>0</v>
      </c>
      <c r="G15" s="62">
        <f>(SUMIF(PA!C:C,C15,PA!J:J)/1000)-F15</f>
        <v>0</v>
      </c>
      <c r="H15" s="63">
        <f>'PI Fehidro'!H19+'PI Fehidro'!I19</f>
        <v>0</v>
      </c>
      <c r="I15" s="62">
        <f>(SUMIF(PA!C:C,C15,PA!K:K)/1000)-H15</f>
        <v>0</v>
      </c>
      <c r="J15" s="63">
        <f>'PI Fehidro'!J19+'PI Fehidro'!K19</f>
        <v>1000</v>
      </c>
      <c r="K15" s="62">
        <f>(SUMIF(PA!C:C,C15,PA!L:L)/1000)-J15</f>
        <v>0</v>
      </c>
      <c r="L15" s="63">
        <f t="shared" si="0"/>
        <v>1000</v>
      </c>
      <c r="M15" s="63">
        <f t="shared" si="1"/>
        <v>0</v>
      </c>
      <c r="N15" s="63">
        <f t="shared" si="2"/>
        <v>1000</v>
      </c>
      <c r="O15" s="63">
        <f t="shared" si="3"/>
        <v>0</v>
      </c>
      <c r="P15" s="107">
        <f t="shared" si="4"/>
        <v>3.9925482918978086E-2</v>
      </c>
      <c r="Q15" s="137"/>
      <c r="R15" s="6"/>
    </row>
    <row r="16" spans="1:18" ht="30" customHeight="1" thickBot="1" x14ac:dyDescent="0.3">
      <c r="B16" s="135"/>
      <c r="C16" s="61" t="s">
        <v>24</v>
      </c>
      <c r="D16" s="62">
        <f>'PI Fehidro'!D20+'PI Fehidro'!E20</f>
        <v>0</v>
      </c>
      <c r="E16" s="62">
        <f>(SUMIF(PA!C:C,C16,PA!I:I)/1000)-D16</f>
        <v>0</v>
      </c>
      <c r="F16" s="62">
        <f>'PI Fehidro'!F20+'PI Fehidro'!G20</f>
        <v>0</v>
      </c>
      <c r="G16" s="62">
        <f>(SUMIF(PA!C:C,C16,PA!J:J)/1000)-F16</f>
        <v>0</v>
      </c>
      <c r="H16" s="63">
        <f>'PI Fehidro'!H20+'PI Fehidro'!I20</f>
        <v>0</v>
      </c>
      <c r="I16" s="62">
        <f>(SUMIF(PA!C:C,C16,PA!K:K)/1000)-H16</f>
        <v>0</v>
      </c>
      <c r="J16" s="63">
        <f>'PI Fehidro'!J20+'PI Fehidro'!K20</f>
        <v>0</v>
      </c>
      <c r="K16" s="62">
        <f>(SUMIF(PA!C:C,C16,PA!L:L)/1000)-J16</f>
        <v>0</v>
      </c>
      <c r="L16" s="63">
        <f t="shared" si="0"/>
        <v>0</v>
      </c>
      <c r="M16" s="63">
        <f t="shared" si="1"/>
        <v>0</v>
      </c>
      <c r="N16" s="63">
        <f t="shared" si="2"/>
        <v>0</v>
      </c>
      <c r="O16" s="63">
        <f t="shared" si="3"/>
        <v>0</v>
      </c>
      <c r="P16" s="107">
        <f t="shared" si="4"/>
        <v>0</v>
      </c>
      <c r="Q16" s="137"/>
      <c r="R16" s="6"/>
    </row>
    <row r="17" spans="2:18" ht="30" customHeight="1" thickBot="1" x14ac:dyDescent="0.3">
      <c r="B17" s="136"/>
      <c r="C17" s="61" t="s">
        <v>25</v>
      </c>
      <c r="D17" s="62">
        <f>'PI Fehidro'!D21+'PI Fehidro'!E21</f>
        <v>0</v>
      </c>
      <c r="E17" s="62">
        <f>(SUMIF(PA!C:C,C17,PA!I:I)/1000)-D17</f>
        <v>0</v>
      </c>
      <c r="F17" s="62">
        <f>'PI Fehidro'!F21+'PI Fehidro'!G21</f>
        <v>0</v>
      </c>
      <c r="G17" s="62">
        <f>(SUMIF(PA!C:C,C17,PA!J:J)/1000)-F17</f>
        <v>0</v>
      </c>
      <c r="H17" s="63">
        <f>'PI Fehidro'!H21+'PI Fehidro'!I21</f>
        <v>0</v>
      </c>
      <c r="I17" s="62">
        <f>(SUMIF(PA!C:C,C17,PA!K:K)/1000)-H17</f>
        <v>0</v>
      </c>
      <c r="J17" s="63">
        <f>'PI Fehidro'!J21+'PI Fehidro'!K21</f>
        <v>0</v>
      </c>
      <c r="K17" s="62">
        <f>(SUMIF(PA!C:C,C17,PA!L:L)/1000)-J17</f>
        <v>0</v>
      </c>
      <c r="L17" s="63">
        <f t="shared" si="0"/>
        <v>0</v>
      </c>
      <c r="M17" s="63">
        <f t="shared" si="1"/>
        <v>0</v>
      </c>
      <c r="N17" s="63">
        <f t="shared" si="2"/>
        <v>0</v>
      </c>
      <c r="O17" s="63">
        <f t="shared" si="3"/>
        <v>0</v>
      </c>
      <c r="P17" s="107">
        <f t="shared" si="4"/>
        <v>0</v>
      </c>
      <c r="Q17" s="137"/>
      <c r="R17" s="6"/>
    </row>
    <row r="18" spans="2:18" ht="30" customHeight="1" thickBot="1" x14ac:dyDescent="0.3">
      <c r="B18" s="134" t="s">
        <v>9</v>
      </c>
      <c r="C18" s="61" t="s">
        <v>26</v>
      </c>
      <c r="D18" s="62">
        <f>'PI Fehidro'!D22+'PI Fehidro'!E22</f>
        <v>0</v>
      </c>
      <c r="E18" s="62">
        <f>(SUMIF(PA!C:C,C18,PA!I:I)/1000)-D18</f>
        <v>0</v>
      </c>
      <c r="F18" s="62">
        <f>'PI Fehidro'!F22+'PI Fehidro'!G22</f>
        <v>0</v>
      </c>
      <c r="G18" s="62">
        <f>(SUMIF(PA!C:C,C18,PA!J:J)/1000)-F18</f>
        <v>0</v>
      </c>
      <c r="H18" s="63">
        <f>'PI Fehidro'!H22+'PI Fehidro'!I22</f>
        <v>0</v>
      </c>
      <c r="I18" s="62">
        <f>(SUMIF(PA!C:C,C18,PA!K:K)/1000)-H18</f>
        <v>0</v>
      </c>
      <c r="J18" s="63">
        <f>'PI Fehidro'!J22+'PI Fehidro'!K22</f>
        <v>0</v>
      </c>
      <c r="K18" s="62">
        <f>(SUMIF(PA!C:C,C18,PA!L:L)/1000)-J18</f>
        <v>0</v>
      </c>
      <c r="L18" s="63">
        <f t="shared" si="0"/>
        <v>0</v>
      </c>
      <c r="M18" s="63">
        <f t="shared" si="1"/>
        <v>0</v>
      </c>
      <c r="N18" s="63">
        <f t="shared" si="2"/>
        <v>0</v>
      </c>
      <c r="O18" s="63">
        <f t="shared" si="3"/>
        <v>0</v>
      </c>
      <c r="P18" s="107">
        <f t="shared" si="4"/>
        <v>0</v>
      </c>
      <c r="Q18" s="137">
        <f>SUM(P18:P22)</f>
        <v>0</v>
      </c>
      <c r="R18" s="6"/>
    </row>
    <row r="19" spans="2:18" ht="30" customHeight="1" thickBot="1" x14ac:dyDescent="0.3">
      <c r="B19" s="135"/>
      <c r="C19" s="61" t="s">
        <v>27</v>
      </c>
      <c r="D19" s="62">
        <f>'PI Fehidro'!D23+'PI Fehidro'!E23</f>
        <v>0</v>
      </c>
      <c r="E19" s="62">
        <f>(SUMIF(PA!C:C,C19,PA!I:I)/1000)-D19</f>
        <v>0</v>
      </c>
      <c r="F19" s="62">
        <f>'PI Fehidro'!F23+'PI Fehidro'!G23</f>
        <v>0</v>
      </c>
      <c r="G19" s="62">
        <f>(SUMIF(PA!C:C,C19,PA!J:J)/1000)-F19</f>
        <v>0</v>
      </c>
      <c r="H19" s="63">
        <f>'PI Fehidro'!H23+'PI Fehidro'!I23</f>
        <v>0</v>
      </c>
      <c r="I19" s="62">
        <f>(SUMIF(PA!C:C,C19,PA!K:K)/1000)-H19</f>
        <v>0</v>
      </c>
      <c r="J19" s="63">
        <f>'PI Fehidro'!J23+'PI Fehidro'!K23</f>
        <v>0</v>
      </c>
      <c r="K19" s="62">
        <f>(SUMIF(PA!C:C,C19,PA!L:L)/1000)-J19</f>
        <v>0</v>
      </c>
      <c r="L19" s="63">
        <f t="shared" si="0"/>
        <v>0</v>
      </c>
      <c r="M19" s="63">
        <f t="shared" si="1"/>
        <v>0</v>
      </c>
      <c r="N19" s="63">
        <f t="shared" si="2"/>
        <v>0</v>
      </c>
      <c r="O19" s="63">
        <f t="shared" si="3"/>
        <v>0</v>
      </c>
      <c r="P19" s="107">
        <f t="shared" si="4"/>
        <v>0</v>
      </c>
      <c r="Q19" s="137"/>
      <c r="R19" s="6"/>
    </row>
    <row r="20" spans="2:18" ht="30" customHeight="1" thickBot="1" x14ac:dyDescent="0.3">
      <c r="B20" s="135"/>
      <c r="C20" s="61" t="s">
        <v>28</v>
      </c>
      <c r="D20" s="62">
        <f>'PI Fehidro'!D24+'PI Fehidro'!E24</f>
        <v>0</v>
      </c>
      <c r="E20" s="62">
        <f>(SUMIF(PA!C:C,C20,PA!I:I)/1000)-D20</f>
        <v>0</v>
      </c>
      <c r="F20" s="62">
        <f>'PI Fehidro'!F24+'PI Fehidro'!G24</f>
        <v>0</v>
      </c>
      <c r="G20" s="62">
        <f>(SUMIF(PA!C:C,C20,PA!J:J)/1000)-F20</f>
        <v>0</v>
      </c>
      <c r="H20" s="63">
        <f>'PI Fehidro'!H24+'PI Fehidro'!I24</f>
        <v>0</v>
      </c>
      <c r="I20" s="62">
        <f>(SUMIF(PA!C:C,C20,PA!K:K)/1000)-H20</f>
        <v>0</v>
      </c>
      <c r="J20" s="63">
        <f>'PI Fehidro'!J24+'PI Fehidro'!K24</f>
        <v>0</v>
      </c>
      <c r="K20" s="62">
        <f>(SUMIF(PA!C:C,C20,PA!L:L)/1000)-J20</f>
        <v>0</v>
      </c>
      <c r="L20" s="63">
        <f t="shared" si="0"/>
        <v>0</v>
      </c>
      <c r="M20" s="63">
        <f t="shared" si="1"/>
        <v>0</v>
      </c>
      <c r="N20" s="63">
        <f t="shared" si="2"/>
        <v>0</v>
      </c>
      <c r="O20" s="63">
        <f t="shared" si="3"/>
        <v>0</v>
      </c>
      <c r="P20" s="107">
        <f t="shared" si="4"/>
        <v>0</v>
      </c>
      <c r="Q20" s="137"/>
      <c r="R20" s="6"/>
    </row>
    <row r="21" spans="2:18" ht="30" customHeight="1" thickBot="1" x14ac:dyDescent="0.3">
      <c r="B21" s="135"/>
      <c r="C21" s="61" t="s">
        <v>29</v>
      </c>
      <c r="D21" s="62">
        <f>'PI Fehidro'!D25+'PI Fehidro'!E25</f>
        <v>0</v>
      </c>
      <c r="E21" s="62">
        <f>(SUMIF(PA!C:C,C21,PA!I:I)/1000)-D21</f>
        <v>0</v>
      </c>
      <c r="F21" s="62">
        <f>'PI Fehidro'!F25+'PI Fehidro'!G25</f>
        <v>0</v>
      </c>
      <c r="G21" s="62">
        <f>(SUMIF(PA!C:C,C21,PA!J:J)/1000)-F21</f>
        <v>0</v>
      </c>
      <c r="H21" s="63">
        <f>'PI Fehidro'!H25+'PI Fehidro'!I25</f>
        <v>0</v>
      </c>
      <c r="I21" s="62">
        <f>(SUMIF(PA!C:C,C21,PA!K:K)/1000)-H21</f>
        <v>0</v>
      </c>
      <c r="J21" s="63">
        <f>'PI Fehidro'!J25+'PI Fehidro'!K25</f>
        <v>0</v>
      </c>
      <c r="K21" s="62">
        <f>(SUMIF(PA!C:C,C21,PA!L:L)/1000)-J21</f>
        <v>0</v>
      </c>
      <c r="L21" s="63">
        <f t="shared" si="0"/>
        <v>0</v>
      </c>
      <c r="M21" s="63">
        <f t="shared" si="1"/>
        <v>0</v>
      </c>
      <c r="N21" s="63">
        <f t="shared" si="2"/>
        <v>0</v>
      </c>
      <c r="O21" s="63">
        <f t="shared" si="3"/>
        <v>0</v>
      </c>
      <c r="P21" s="107">
        <f t="shared" si="4"/>
        <v>0</v>
      </c>
      <c r="Q21" s="137"/>
      <c r="R21" s="6"/>
    </row>
    <row r="22" spans="2:18" ht="30" customHeight="1" thickBot="1" x14ac:dyDescent="0.3">
      <c r="B22" s="136"/>
      <c r="C22" s="61" t="s">
        <v>30</v>
      </c>
      <c r="D22" s="62">
        <f>'PI Fehidro'!D26+'PI Fehidro'!E26</f>
        <v>0</v>
      </c>
      <c r="E22" s="62">
        <f>(SUMIF(PA!C:C,C22,PA!I:I)/1000)-D22</f>
        <v>0</v>
      </c>
      <c r="F22" s="62">
        <f>'PI Fehidro'!F26+'PI Fehidro'!G26</f>
        <v>0</v>
      </c>
      <c r="G22" s="62">
        <f>(SUMIF(PA!C:C,C22,PA!J:J)/1000)-F22</f>
        <v>0</v>
      </c>
      <c r="H22" s="63">
        <f>'PI Fehidro'!H26+'PI Fehidro'!I26</f>
        <v>0</v>
      </c>
      <c r="I22" s="62">
        <f>(SUMIF(PA!C:C,C22,PA!K:K)/1000)-H22</f>
        <v>0</v>
      </c>
      <c r="J22" s="63">
        <f>'PI Fehidro'!J26+'PI Fehidro'!K26</f>
        <v>0</v>
      </c>
      <c r="K22" s="62">
        <f>(SUMIF(PA!C:C,C22,PA!L:L)/1000)-J22</f>
        <v>0</v>
      </c>
      <c r="L22" s="63">
        <f t="shared" si="0"/>
        <v>0</v>
      </c>
      <c r="M22" s="63">
        <f t="shared" si="1"/>
        <v>0</v>
      </c>
      <c r="N22" s="63">
        <f t="shared" si="2"/>
        <v>0</v>
      </c>
      <c r="O22" s="63">
        <f t="shared" si="3"/>
        <v>0</v>
      </c>
      <c r="P22" s="107">
        <f t="shared" si="4"/>
        <v>0</v>
      </c>
      <c r="Q22" s="137"/>
      <c r="R22" s="6"/>
    </row>
    <row r="23" spans="2:18" ht="30" customHeight="1" thickBot="1" x14ac:dyDescent="0.3">
      <c r="B23" s="134" t="s">
        <v>10</v>
      </c>
      <c r="C23" s="61" t="s">
        <v>31</v>
      </c>
      <c r="D23" s="62">
        <f>'PI Fehidro'!D27+'PI Fehidro'!E27</f>
        <v>0</v>
      </c>
      <c r="E23" s="62">
        <f>(SUMIF(PA!C:C,C23,PA!I:I)/1000)-D23</f>
        <v>0</v>
      </c>
      <c r="F23" s="62">
        <f>'PI Fehidro'!F27+'PI Fehidro'!G27</f>
        <v>0</v>
      </c>
      <c r="G23" s="62">
        <f>(SUMIF(PA!C:C,C23,PA!J:J)/1000)-F23</f>
        <v>0</v>
      </c>
      <c r="H23" s="63">
        <f>'PI Fehidro'!H27+'PI Fehidro'!I27</f>
        <v>0</v>
      </c>
      <c r="I23" s="62">
        <f>(SUMIF(PA!C:C,C23,PA!K:K)/1000)-H23</f>
        <v>0</v>
      </c>
      <c r="J23" s="63">
        <f>'PI Fehidro'!J27+'PI Fehidro'!K27</f>
        <v>0</v>
      </c>
      <c r="K23" s="62">
        <f>(SUMIF(PA!C:C,C23,PA!L:L)/1000)-J23</f>
        <v>0</v>
      </c>
      <c r="L23" s="63">
        <f t="shared" si="0"/>
        <v>0</v>
      </c>
      <c r="M23" s="63">
        <f t="shared" si="1"/>
        <v>0</v>
      </c>
      <c r="N23" s="63">
        <f t="shared" si="2"/>
        <v>0</v>
      </c>
      <c r="O23" s="63">
        <f t="shared" si="3"/>
        <v>0</v>
      </c>
      <c r="P23" s="107">
        <f t="shared" si="4"/>
        <v>0</v>
      </c>
      <c r="Q23" s="137">
        <f>SUM(P23:P24)</f>
        <v>0</v>
      </c>
      <c r="R23" s="6"/>
    </row>
    <row r="24" spans="2:18" ht="30" customHeight="1" thickBot="1" x14ac:dyDescent="0.3">
      <c r="B24" s="135"/>
      <c r="C24" s="61" t="s">
        <v>32</v>
      </c>
      <c r="D24" s="62">
        <f>'PI Fehidro'!D28+'PI Fehidro'!E28</f>
        <v>0</v>
      </c>
      <c r="E24" s="62">
        <f>(SUMIF(PA!C:C,C24,PA!I:I)/1000)-D24</f>
        <v>0</v>
      </c>
      <c r="F24" s="62">
        <f>'PI Fehidro'!F28+'PI Fehidro'!G28</f>
        <v>0</v>
      </c>
      <c r="G24" s="62">
        <f>(SUMIF(PA!C:C,C24,PA!J:J)/1000)-F24</f>
        <v>0</v>
      </c>
      <c r="H24" s="63">
        <f>'PI Fehidro'!H28+'PI Fehidro'!I28</f>
        <v>0</v>
      </c>
      <c r="I24" s="62">
        <f>(SUMIF(PA!C:C,C24,PA!K:K)/1000)-H24</f>
        <v>0</v>
      </c>
      <c r="J24" s="63">
        <f>'PI Fehidro'!J28+'PI Fehidro'!K28</f>
        <v>0</v>
      </c>
      <c r="K24" s="62">
        <f>(SUMIF(PA!C:C,C24,PA!L:L)/1000)-J24</f>
        <v>0</v>
      </c>
      <c r="L24" s="63">
        <f t="shared" si="0"/>
        <v>0</v>
      </c>
      <c r="M24" s="63">
        <f t="shared" si="1"/>
        <v>0</v>
      </c>
      <c r="N24" s="63">
        <f>F24+H24+J24</f>
        <v>0</v>
      </c>
      <c r="O24" s="63">
        <f t="shared" si="3"/>
        <v>0</v>
      </c>
      <c r="P24" s="107">
        <f t="shared" si="4"/>
        <v>0</v>
      </c>
      <c r="Q24" s="137"/>
      <c r="R24" s="6"/>
    </row>
    <row r="25" spans="2:18" ht="30" customHeight="1" thickBot="1" x14ac:dyDescent="0.3">
      <c r="B25" s="134" t="s">
        <v>11</v>
      </c>
      <c r="C25" s="61" t="s">
        <v>33</v>
      </c>
      <c r="D25" s="62">
        <f>'PI Fehidro'!D29+'PI Fehidro'!E29</f>
        <v>0</v>
      </c>
      <c r="E25" s="62">
        <f>(SUMIF(PA!C:C,C25,PA!I:I)/1000)-D25</f>
        <v>0</v>
      </c>
      <c r="F25" s="62">
        <f>'PI Fehidro'!F29+'PI Fehidro'!G29</f>
        <v>0</v>
      </c>
      <c r="G25" s="62">
        <f>(SUMIF(PA!C:C,C25,PA!J:J)/1000)-F25</f>
        <v>0</v>
      </c>
      <c r="H25" s="63">
        <f>'PI Fehidro'!H29+'PI Fehidro'!I29</f>
        <v>0</v>
      </c>
      <c r="I25" s="62">
        <f>(SUMIF(PA!C:C,C25,PA!K:K)/1000)-H25</f>
        <v>0</v>
      </c>
      <c r="J25" s="63">
        <f>'PI Fehidro'!J29+'PI Fehidro'!K29</f>
        <v>0</v>
      </c>
      <c r="K25" s="62">
        <f>(SUMIF(PA!C:C,C25,PA!L:L)/1000)-J25</f>
        <v>0</v>
      </c>
      <c r="L25" s="63">
        <f t="shared" si="0"/>
        <v>0</v>
      </c>
      <c r="M25" s="63">
        <f t="shared" si="1"/>
        <v>0</v>
      </c>
      <c r="N25" s="63">
        <f t="shared" si="2"/>
        <v>0</v>
      </c>
      <c r="O25" s="63">
        <f t="shared" si="3"/>
        <v>0</v>
      </c>
      <c r="P25" s="107">
        <f t="shared" si="4"/>
        <v>0</v>
      </c>
      <c r="Q25" s="161">
        <f>SUM(P25:P27)</f>
        <v>2.3955289751386853E-2</v>
      </c>
      <c r="R25" s="6"/>
    </row>
    <row r="26" spans="2:18" ht="30" customHeight="1" thickBot="1" x14ac:dyDescent="0.3">
      <c r="B26" s="135"/>
      <c r="C26" s="61" t="s">
        <v>34</v>
      </c>
      <c r="D26" s="62">
        <f>'PI Fehidro'!D30+'PI Fehidro'!E30</f>
        <v>0</v>
      </c>
      <c r="E26" s="62">
        <f>(SUMIF(PA!C:C,C26,PA!I:I)/1000)-D26</f>
        <v>0</v>
      </c>
      <c r="F26" s="62">
        <f>'PI Fehidro'!F30+'PI Fehidro'!G30</f>
        <v>0</v>
      </c>
      <c r="G26" s="62">
        <f>(SUMIF(PA!C:C,C26,PA!J:J)/1000)-F26</f>
        <v>0</v>
      </c>
      <c r="H26" s="63">
        <f>'PI Fehidro'!H30+'PI Fehidro'!I30</f>
        <v>0</v>
      </c>
      <c r="I26" s="62">
        <f>(SUMIF(PA!C:C,C26,PA!K:K)/1000)-H26</f>
        <v>0</v>
      </c>
      <c r="J26" s="63">
        <f>'PI Fehidro'!J30+'PI Fehidro'!K30</f>
        <v>0</v>
      </c>
      <c r="K26" s="62">
        <f>(SUMIF(PA!C:C,C26,PA!L:L)/1000)-J26</f>
        <v>0</v>
      </c>
      <c r="L26" s="63">
        <f t="shared" si="0"/>
        <v>0</v>
      </c>
      <c r="M26" s="63">
        <f t="shared" si="1"/>
        <v>0</v>
      </c>
      <c r="N26" s="63">
        <f t="shared" si="2"/>
        <v>0</v>
      </c>
      <c r="O26" s="63">
        <f t="shared" si="3"/>
        <v>0</v>
      </c>
      <c r="P26" s="107">
        <f t="shared" si="4"/>
        <v>0</v>
      </c>
      <c r="Q26" s="162"/>
      <c r="R26" s="6"/>
    </row>
    <row r="27" spans="2:18" ht="30" customHeight="1" thickBot="1" x14ac:dyDescent="0.3">
      <c r="B27" s="136"/>
      <c r="C27" s="61" t="s">
        <v>35</v>
      </c>
      <c r="D27" s="62">
        <f>'PI Fehidro'!D31+'PI Fehidro'!E31</f>
        <v>0</v>
      </c>
      <c r="E27" s="62">
        <f>(SUMIF(PA!C:C,C27,PA!I:I)/1000)-D27</f>
        <v>0</v>
      </c>
      <c r="F27" s="62">
        <f>'PI Fehidro'!F31+'PI Fehidro'!G31</f>
        <v>0</v>
      </c>
      <c r="G27" s="62">
        <f>(SUMIF(PA!C:C,C27,PA!J:J)/1000)-F27</f>
        <v>0</v>
      </c>
      <c r="H27" s="63">
        <f>'PI Fehidro'!H31+'PI Fehidro'!I31</f>
        <v>0</v>
      </c>
      <c r="I27" s="62">
        <f>(SUMIF(PA!C:C,C27,PA!K:K)/1000)-H27</f>
        <v>0</v>
      </c>
      <c r="J27" s="63">
        <f>'PI Fehidro'!J31+'PI Fehidro'!K31</f>
        <v>600</v>
      </c>
      <c r="K27" s="62">
        <f>(SUMIF(PA!C:C,C27,PA!L:L)/1000)-J27</f>
        <v>0</v>
      </c>
      <c r="L27" s="63">
        <f t="shared" si="0"/>
        <v>600</v>
      </c>
      <c r="M27" s="63">
        <f t="shared" si="1"/>
        <v>0</v>
      </c>
      <c r="N27" s="63">
        <f t="shared" si="2"/>
        <v>600</v>
      </c>
      <c r="O27" s="63">
        <f t="shared" si="3"/>
        <v>0</v>
      </c>
      <c r="P27" s="107">
        <f t="shared" si="4"/>
        <v>2.3955289751386853E-2</v>
      </c>
      <c r="Q27" s="163"/>
      <c r="R27" s="6"/>
    </row>
    <row r="28" spans="2:18" ht="30" customHeight="1" thickBot="1" x14ac:dyDescent="0.3">
      <c r="B28" s="134" t="s">
        <v>12</v>
      </c>
      <c r="C28" s="61" t="s">
        <v>36</v>
      </c>
      <c r="D28" s="62">
        <f>'PI Fehidro'!D32+'PI Fehidro'!E32</f>
        <v>0</v>
      </c>
      <c r="E28" s="62">
        <f>(SUMIF(PA!C:C,C28,PA!I:I)/1000)-D28</f>
        <v>0</v>
      </c>
      <c r="F28" s="62">
        <f>'PI Fehidro'!F32+'PI Fehidro'!G32</f>
        <v>0</v>
      </c>
      <c r="G28" s="62">
        <f>(SUMIF(PA!C:C,C28,PA!J:J)/1000)-F28</f>
        <v>0</v>
      </c>
      <c r="H28" s="63">
        <f>'PI Fehidro'!H32+'PI Fehidro'!I32</f>
        <v>0</v>
      </c>
      <c r="I28" s="62">
        <f>(SUMIF(PA!C:C,C28,PA!K:K)/1000)-H28</f>
        <v>0</v>
      </c>
      <c r="J28" s="63">
        <f>'PI Fehidro'!J32+'PI Fehidro'!K32</f>
        <v>0</v>
      </c>
      <c r="K28" s="62">
        <f>(SUMIF(PA!C:C,C28,PA!L:L)/1000)-J28</f>
        <v>0</v>
      </c>
      <c r="L28" s="63">
        <f t="shared" si="0"/>
        <v>0</v>
      </c>
      <c r="M28" s="63">
        <f t="shared" si="1"/>
        <v>0</v>
      </c>
      <c r="N28" s="63">
        <f t="shared" si="2"/>
        <v>0</v>
      </c>
      <c r="O28" s="63">
        <f t="shared" si="3"/>
        <v>0</v>
      </c>
      <c r="P28" s="107">
        <f t="shared" si="4"/>
        <v>0</v>
      </c>
      <c r="Q28" s="137">
        <f>SUM(P28:P30)</f>
        <v>0</v>
      </c>
    </row>
    <row r="29" spans="2:18" ht="30" customHeight="1" thickBot="1" x14ac:dyDescent="0.3">
      <c r="B29" s="135"/>
      <c r="C29" s="61" t="s">
        <v>37</v>
      </c>
      <c r="D29" s="62">
        <f>'PI Fehidro'!D33+'PI Fehidro'!E33</f>
        <v>0</v>
      </c>
      <c r="E29" s="62">
        <f>(SUMIF(PA!C:C,C29,PA!I:I)/1000)-D29</f>
        <v>0</v>
      </c>
      <c r="F29" s="62">
        <f>'PI Fehidro'!F33+'PI Fehidro'!G33</f>
        <v>0</v>
      </c>
      <c r="G29" s="62">
        <f>(SUMIF(PA!C:C,C29,PA!J:J)/1000)-F29</f>
        <v>0</v>
      </c>
      <c r="H29" s="63">
        <f>'PI Fehidro'!H33+'PI Fehidro'!I33</f>
        <v>0</v>
      </c>
      <c r="I29" s="62">
        <f>(SUMIF(PA!C:C,C29,PA!K:K)/1000)-H29</f>
        <v>0</v>
      </c>
      <c r="J29" s="63">
        <f>'PI Fehidro'!J33+'PI Fehidro'!K33</f>
        <v>0</v>
      </c>
      <c r="K29" s="62">
        <f>(SUMIF(PA!C:C,C29,PA!L:L)/1000)-J29</f>
        <v>0</v>
      </c>
      <c r="L29" s="63">
        <f t="shared" si="0"/>
        <v>0</v>
      </c>
      <c r="M29" s="63">
        <f t="shared" si="1"/>
        <v>0</v>
      </c>
      <c r="N29" s="63">
        <f t="shared" si="2"/>
        <v>0</v>
      </c>
      <c r="O29" s="63">
        <f t="shared" si="3"/>
        <v>0</v>
      </c>
      <c r="P29" s="107">
        <f t="shared" si="4"/>
        <v>0</v>
      </c>
      <c r="Q29" s="137"/>
    </row>
    <row r="30" spans="2:18" ht="30" customHeight="1" thickBot="1" x14ac:dyDescent="0.3">
      <c r="B30" s="136"/>
      <c r="C30" s="61" t="s">
        <v>38</v>
      </c>
      <c r="D30" s="62">
        <f>'PI Fehidro'!D34+'PI Fehidro'!E34</f>
        <v>0</v>
      </c>
      <c r="E30" s="62">
        <f>(SUMIF(PA!C:C,C30,PA!I:I)/1000)-D30</f>
        <v>0</v>
      </c>
      <c r="F30" s="62">
        <f>'PI Fehidro'!F34+'PI Fehidro'!G34</f>
        <v>0</v>
      </c>
      <c r="G30" s="62">
        <f>(SUMIF(PA!C:C,C30,PA!J:J)/1000)-F30</f>
        <v>0</v>
      </c>
      <c r="H30" s="63">
        <f>'PI Fehidro'!H34+'PI Fehidro'!I34</f>
        <v>0</v>
      </c>
      <c r="I30" s="62">
        <f>(SUMIF(PA!C:C,C30,PA!K:K)/1000)-H30</f>
        <v>0</v>
      </c>
      <c r="J30" s="63">
        <f>'PI Fehidro'!J34+'PI Fehidro'!K34</f>
        <v>0</v>
      </c>
      <c r="K30" s="62">
        <f>(SUMIF(PA!C:C,C30,PA!L:L)/1000)-J30</f>
        <v>0</v>
      </c>
      <c r="L30" s="63">
        <f t="shared" si="0"/>
        <v>0</v>
      </c>
      <c r="M30" s="63">
        <f t="shared" si="1"/>
        <v>0</v>
      </c>
      <c r="N30" s="63">
        <f t="shared" si="2"/>
        <v>0</v>
      </c>
      <c r="O30" s="63">
        <f t="shared" si="3"/>
        <v>0</v>
      </c>
      <c r="P30" s="107">
        <f t="shared" si="4"/>
        <v>0</v>
      </c>
      <c r="Q30" s="137"/>
    </row>
    <row r="31" spans="2:18" ht="30" customHeight="1" thickBot="1" x14ac:dyDescent="0.3">
      <c r="B31" s="134" t="s">
        <v>13</v>
      </c>
      <c r="C31" s="61" t="s">
        <v>39</v>
      </c>
      <c r="D31" s="62">
        <f>'PI Fehidro'!D35+'PI Fehidro'!E35</f>
        <v>0</v>
      </c>
      <c r="E31" s="62">
        <f>(SUMIF(PA!C:C,C31,PA!I:I)/1000)-D31</f>
        <v>0</v>
      </c>
      <c r="F31" s="62">
        <f>'PI Fehidro'!F35+'PI Fehidro'!G35</f>
        <v>0</v>
      </c>
      <c r="G31" s="62">
        <f>(SUMIF(PA!C:C,C31,PA!J:J)/1000)-F31</f>
        <v>0</v>
      </c>
      <c r="H31" s="63">
        <f>'PI Fehidro'!H35+'PI Fehidro'!I35</f>
        <v>0</v>
      </c>
      <c r="I31" s="62">
        <f>(SUMIF(PA!C:C,C31,PA!K:K)/1000)-H31</f>
        <v>0</v>
      </c>
      <c r="J31" s="63">
        <f>'PI Fehidro'!J35+'PI Fehidro'!K35</f>
        <v>1000</v>
      </c>
      <c r="K31" s="62">
        <f>(SUMIF(PA!C:C,C31,PA!L:L)/1000)-J31</f>
        <v>0</v>
      </c>
      <c r="L31" s="63">
        <f t="shared" si="0"/>
        <v>1000</v>
      </c>
      <c r="M31" s="63">
        <f t="shared" si="1"/>
        <v>0</v>
      </c>
      <c r="N31" s="63">
        <f t="shared" si="2"/>
        <v>1000</v>
      </c>
      <c r="O31" s="63">
        <f t="shared" si="3"/>
        <v>0</v>
      </c>
      <c r="P31" s="107">
        <f t="shared" si="4"/>
        <v>3.9925482918978086E-2</v>
      </c>
      <c r="Q31" s="137">
        <f>SUM(P31:P33)</f>
        <v>0.83031669759434312</v>
      </c>
    </row>
    <row r="32" spans="2:18" ht="30" customHeight="1" thickBot="1" x14ac:dyDescent="0.3">
      <c r="B32" s="135"/>
      <c r="C32" s="61" t="s">
        <v>40</v>
      </c>
      <c r="D32" s="62">
        <f>'PI Fehidro'!D36+'PI Fehidro'!E36</f>
        <v>0</v>
      </c>
      <c r="E32" s="62">
        <f>(SUMIF(PA!C:C,C32,PA!I:I)/1000)-D32</f>
        <v>0</v>
      </c>
      <c r="F32" s="62">
        <f>'PI Fehidro'!F36+'PI Fehidro'!G36</f>
        <v>0</v>
      </c>
      <c r="G32" s="62">
        <f>(SUMIF(PA!C:C,C32,PA!J:J)/1000)-F32</f>
        <v>0</v>
      </c>
      <c r="H32" s="63">
        <f>'PI Fehidro'!H36+'PI Fehidro'!I36</f>
        <v>0</v>
      </c>
      <c r="I32" s="62">
        <f>(SUMIF(PA!C:C,C32,PA!K:K)/1000)-H32</f>
        <v>0</v>
      </c>
      <c r="J32" s="63">
        <f>'PI Fehidro'!J36+'PI Fehidro'!K36</f>
        <v>19796.660100000001</v>
      </c>
      <c r="K32" s="62">
        <v>0</v>
      </c>
      <c r="L32" s="63">
        <f t="shared" si="0"/>
        <v>19796.660100000001</v>
      </c>
      <c r="M32" s="63">
        <f t="shared" si="1"/>
        <v>0</v>
      </c>
      <c r="N32" s="63">
        <f t="shared" si="2"/>
        <v>19796.660100000001</v>
      </c>
      <c r="O32" s="63">
        <f t="shared" si="3"/>
        <v>0</v>
      </c>
      <c r="P32" s="107">
        <f t="shared" si="4"/>
        <v>0.79039121467536499</v>
      </c>
      <c r="Q32" s="137"/>
    </row>
    <row r="33" spans="2:18" ht="30" customHeight="1" thickBot="1" x14ac:dyDescent="0.3">
      <c r="B33" s="136"/>
      <c r="C33" s="61" t="s">
        <v>41</v>
      </c>
      <c r="D33" s="62">
        <f>'PI Fehidro'!D37+'PI Fehidro'!E37</f>
        <v>0</v>
      </c>
      <c r="E33" s="62">
        <f>(SUMIF(PA!C:C,C33,PA!I:I)/1000)-D33</f>
        <v>0</v>
      </c>
      <c r="F33" s="62">
        <f>'PI Fehidro'!F37+'PI Fehidro'!G37</f>
        <v>0</v>
      </c>
      <c r="G33" s="62">
        <f>(SUMIF(PA!C:C,C33,PA!J:J)/1000)-F33</f>
        <v>0</v>
      </c>
      <c r="H33" s="63">
        <f>'PI Fehidro'!H37+'PI Fehidro'!I37</f>
        <v>0</v>
      </c>
      <c r="I33" s="62">
        <f>(SUMIF(PA!C:C,C33,PA!K:K)/1000)-H33</f>
        <v>0</v>
      </c>
      <c r="J33" s="63">
        <f>'PI Fehidro'!J37+'PI Fehidro'!K37</f>
        <v>0</v>
      </c>
      <c r="K33" s="62">
        <f>(SUMIF(PA!C:C,C33,PA!L:L)/1000)-J33</f>
        <v>0</v>
      </c>
      <c r="L33" s="63">
        <f t="shared" si="0"/>
        <v>0</v>
      </c>
      <c r="M33" s="63">
        <f t="shared" si="1"/>
        <v>0</v>
      </c>
      <c r="N33" s="63">
        <f t="shared" si="2"/>
        <v>0</v>
      </c>
      <c r="O33" s="63">
        <f t="shared" si="3"/>
        <v>0</v>
      </c>
      <c r="P33" s="107">
        <f t="shared" si="4"/>
        <v>0</v>
      </c>
      <c r="Q33" s="137"/>
    </row>
    <row r="34" spans="2:18" ht="30" customHeight="1" thickBot="1" x14ac:dyDescent="0.3">
      <c r="B34" s="134" t="s">
        <v>14</v>
      </c>
      <c r="C34" s="61" t="s">
        <v>42</v>
      </c>
      <c r="D34" s="62">
        <f>'PI Fehidro'!D38+'PI Fehidro'!E38</f>
        <v>0</v>
      </c>
      <c r="E34" s="62">
        <f>(SUMIF(PA!C:C,C34,PA!I:I)/1000)-D34</f>
        <v>0</v>
      </c>
      <c r="F34" s="62">
        <f>'PI Fehidro'!F38+'PI Fehidro'!G38</f>
        <v>0</v>
      </c>
      <c r="G34" s="62">
        <f>(SUMIF(PA!C:C,C34,PA!J:J)/1000)-F34</f>
        <v>0</v>
      </c>
      <c r="H34" s="63">
        <f>'PI Fehidro'!H38+'PI Fehidro'!I38</f>
        <v>0</v>
      </c>
      <c r="I34" s="62">
        <f>(SUMIF(PA!C:C,C34,PA!K:K)/1000)-H34</f>
        <v>0</v>
      </c>
      <c r="J34" s="63">
        <f>'PI Fehidro'!J38+'PI Fehidro'!K38</f>
        <v>600</v>
      </c>
      <c r="K34" s="62">
        <f>(SUMIF(PA!C:C,C34,PA!L:L)/1000)-J34</f>
        <v>0</v>
      </c>
      <c r="L34" s="63">
        <f t="shared" si="0"/>
        <v>600</v>
      </c>
      <c r="M34" s="63">
        <f t="shared" si="1"/>
        <v>0</v>
      </c>
      <c r="N34" s="63">
        <f t="shared" si="2"/>
        <v>600</v>
      </c>
      <c r="O34" s="63">
        <f t="shared" si="3"/>
        <v>0</v>
      </c>
      <c r="P34" s="107">
        <f t="shared" si="4"/>
        <v>2.3955289751386853E-2</v>
      </c>
      <c r="Q34" s="137">
        <f>SUM(P34:P36)</f>
        <v>2.3955289751386853E-2</v>
      </c>
    </row>
    <row r="35" spans="2:18" ht="30" customHeight="1" thickBot="1" x14ac:dyDescent="0.3">
      <c r="B35" s="135"/>
      <c r="C35" s="61" t="s">
        <v>43</v>
      </c>
      <c r="D35" s="62">
        <f>'PI Fehidro'!D39+'PI Fehidro'!E39</f>
        <v>0</v>
      </c>
      <c r="E35" s="62">
        <f>(SUMIF(PA!C:C,C35,PA!I:I)/1000)-D35</f>
        <v>0</v>
      </c>
      <c r="F35" s="62">
        <f>'PI Fehidro'!F39+'PI Fehidro'!G39</f>
        <v>0</v>
      </c>
      <c r="G35" s="62">
        <f>(SUMIF(PA!C:C,C35,PA!J:J)/1000)-F35</f>
        <v>0</v>
      </c>
      <c r="H35" s="63">
        <f>'PI Fehidro'!H39+'PI Fehidro'!I39</f>
        <v>0</v>
      </c>
      <c r="I35" s="62">
        <f>(SUMIF(PA!C:C,C35,PA!K:K)/1000)-H35</f>
        <v>0</v>
      </c>
      <c r="J35" s="63">
        <f>'PI Fehidro'!J39+'PI Fehidro'!K39</f>
        <v>0</v>
      </c>
      <c r="K35" s="62">
        <f>(SUMIF(PA!C:C,C35,PA!L:L)/1000)-J35</f>
        <v>0</v>
      </c>
      <c r="L35" s="63">
        <f t="shared" si="0"/>
        <v>0</v>
      </c>
      <c r="M35" s="63">
        <f t="shared" si="1"/>
        <v>0</v>
      </c>
      <c r="N35" s="63">
        <f t="shared" si="2"/>
        <v>0</v>
      </c>
      <c r="O35" s="63">
        <f t="shared" si="3"/>
        <v>0</v>
      </c>
      <c r="P35" s="107">
        <f t="shared" si="4"/>
        <v>0</v>
      </c>
      <c r="Q35" s="137"/>
    </row>
    <row r="36" spans="2:18" ht="30" customHeight="1" thickBot="1" x14ac:dyDescent="0.3">
      <c r="B36" s="136"/>
      <c r="C36" s="61" t="s">
        <v>44</v>
      </c>
      <c r="D36" s="62">
        <f>'PI Fehidro'!D40+'PI Fehidro'!E40</f>
        <v>0</v>
      </c>
      <c r="E36" s="62">
        <f>(SUMIF(PA!C:C,C36,PA!I:I)/1000)-D36</f>
        <v>0</v>
      </c>
      <c r="F36" s="62">
        <f>'PI Fehidro'!F40+'PI Fehidro'!G40</f>
        <v>0</v>
      </c>
      <c r="G36" s="62">
        <f>(SUMIF(PA!C:C,C36,PA!J:J)/1000)-F36</f>
        <v>0</v>
      </c>
      <c r="H36" s="63">
        <f>'PI Fehidro'!H40+'PI Fehidro'!I40</f>
        <v>0</v>
      </c>
      <c r="I36" s="62">
        <f>(SUMIF(PA!C:C,C36,PA!K:K)/1000)-H36</f>
        <v>0</v>
      </c>
      <c r="J36" s="63">
        <f>'PI Fehidro'!J40+'PI Fehidro'!K40</f>
        <v>0</v>
      </c>
      <c r="K36" s="62">
        <f>(SUMIF(PA!C:C,C36,PA!L:L)/1000)-J36</f>
        <v>0</v>
      </c>
      <c r="L36" s="63">
        <f t="shared" si="0"/>
        <v>0</v>
      </c>
      <c r="M36" s="63">
        <f t="shared" si="1"/>
        <v>0</v>
      </c>
      <c r="N36" s="63">
        <f t="shared" si="2"/>
        <v>0</v>
      </c>
      <c r="O36" s="63">
        <f t="shared" si="3"/>
        <v>0</v>
      </c>
      <c r="P36" s="107">
        <f t="shared" si="4"/>
        <v>0</v>
      </c>
      <c r="Q36" s="137"/>
    </row>
    <row r="37" spans="2:18" ht="55.15" customHeight="1" thickBot="1" x14ac:dyDescent="0.3">
      <c r="B37" s="120" t="s">
        <v>67</v>
      </c>
      <c r="C37" s="121"/>
      <c r="D37" s="64">
        <f t="shared" ref="D37:O37" si="5">SUM(D6:D36)</f>
        <v>0</v>
      </c>
      <c r="E37" s="64">
        <f t="shared" si="5"/>
        <v>0</v>
      </c>
      <c r="F37" s="68">
        <f t="shared" si="5"/>
        <v>0</v>
      </c>
      <c r="G37" s="68">
        <f t="shared" si="5"/>
        <v>0</v>
      </c>
      <c r="H37" s="68">
        <f t="shared" si="5"/>
        <v>0</v>
      </c>
      <c r="I37" s="68">
        <f>SUM(I6:I36)</f>
        <v>0</v>
      </c>
      <c r="J37" s="68">
        <f t="shared" si="5"/>
        <v>25046.660100000001</v>
      </c>
      <c r="K37" s="68">
        <f t="shared" si="5"/>
        <v>0</v>
      </c>
      <c r="L37" s="68">
        <f t="shared" si="5"/>
        <v>25046.660100000001</v>
      </c>
      <c r="M37" s="68">
        <f t="shared" si="5"/>
        <v>0</v>
      </c>
      <c r="N37" s="68">
        <f t="shared" si="5"/>
        <v>25046.660100000001</v>
      </c>
      <c r="O37" s="68">
        <f t="shared" si="5"/>
        <v>0</v>
      </c>
      <c r="P37" s="106"/>
      <c r="Q37" s="106"/>
    </row>
    <row r="38" spans="2:18" ht="55.15" customHeight="1" thickBot="1" x14ac:dyDescent="0.3">
      <c r="B38" s="120" t="s">
        <v>83</v>
      </c>
      <c r="C38" s="170"/>
      <c r="D38" s="171"/>
      <c r="E38" s="171"/>
      <c r="F38" s="153">
        <f>SUM(F37:K37)</f>
        <v>25046.660100000001</v>
      </c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6"/>
    </row>
    <row r="39" spans="2:18" ht="55.15" customHeight="1" thickBot="1" x14ac:dyDescent="0.3">
      <c r="B39" s="120" t="s">
        <v>68</v>
      </c>
      <c r="C39" s="170"/>
      <c r="D39" s="153">
        <f>SUM(D37:K37)</f>
        <v>25046.660100000001</v>
      </c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6"/>
    </row>
    <row r="40" spans="2:18" ht="25.15" customHeight="1" x14ac:dyDescent="0.25"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1"/>
      <c r="Q40" s="22"/>
    </row>
    <row r="41" spans="2:18" ht="25.15" customHeight="1" x14ac:dyDescent="0.25">
      <c r="B41" s="28" t="s">
        <v>4</v>
      </c>
      <c r="C41" s="26"/>
      <c r="D41" s="26"/>
      <c r="E41" s="26"/>
      <c r="F41" s="26"/>
      <c r="G41" s="26"/>
      <c r="H41" s="26"/>
      <c r="I41" s="14"/>
      <c r="J41" s="14"/>
      <c r="P41" s="24"/>
    </row>
    <row r="42" spans="2:18" ht="25.15" customHeight="1" x14ac:dyDescent="0.25">
      <c r="B42" s="14" t="s">
        <v>60</v>
      </c>
      <c r="C42" s="14"/>
      <c r="D42" s="14" t="s">
        <v>59</v>
      </c>
      <c r="E42" s="14"/>
      <c r="F42" s="26"/>
      <c r="G42" s="26"/>
      <c r="H42" s="26"/>
      <c r="I42" s="14"/>
      <c r="J42" s="14"/>
      <c r="P42" s="24"/>
    </row>
    <row r="43" spans="2:18" ht="25.15" customHeight="1" x14ac:dyDescent="0.25">
      <c r="B43" s="14" t="s">
        <v>61</v>
      </c>
      <c r="C43" s="14"/>
      <c r="D43" s="14" t="s">
        <v>62</v>
      </c>
      <c r="E43" s="14"/>
      <c r="F43" s="26"/>
      <c r="G43" s="26"/>
      <c r="H43" s="26"/>
      <c r="I43" s="14"/>
      <c r="J43" s="14"/>
      <c r="P43" s="24"/>
    </row>
    <row r="44" spans="2:18" ht="25.15" customHeight="1" x14ac:dyDescent="0.25">
      <c r="B44" s="47" t="s">
        <v>55</v>
      </c>
      <c r="C44" s="47"/>
      <c r="D44" s="26" t="s">
        <v>74</v>
      </c>
      <c r="E44" s="26"/>
      <c r="F44" s="26"/>
      <c r="G44" s="26"/>
      <c r="H44" s="26"/>
      <c r="I44" s="14"/>
      <c r="J44" s="14"/>
      <c r="P44" s="24"/>
    </row>
    <row r="45" spans="2:18" ht="25.15" customHeight="1" x14ac:dyDescent="0.25">
      <c r="B45" s="17"/>
      <c r="C45" s="17"/>
      <c r="D45" s="26"/>
      <c r="E45" s="26"/>
      <c r="F45" s="26"/>
      <c r="G45" s="26"/>
      <c r="H45" s="26"/>
      <c r="I45" s="14"/>
      <c r="J45" s="14"/>
      <c r="P45" s="24"/>
    </row>
    <row r="46" spans="2:18" ht="25.15" customHeight="1" x14ac:dyDescent="0.25">
      <c r="B46" s="28" t="s">
        <v>75</v>
      </c>
      <c r="C46" s="26"/>
      <c r="D46" s="26"/>
      <c r="E46" s="26"/>
      <c r="F46" s="26"/>
      <c r="G46" s="26"/>
      <c r="H46" s="26"/>
      <c r="I46" s="14"/>
      <c r="J46" s="14"/>
      <c r="P46" s="24"/>
    </row>
    <row r="47" spans="2:18" ht="25.15" customHeight="1" x14ac:dyDescent="0.25">
      <c r="B47" s="17"/>
      <c r="C47" s="17"/>
      <c r="D47" s="17"/>
      <c r="E47" s="17"/>
      <c r="F47" s="17"/>
      <c r="G47" s="17"/>
      <c r="H47" s="17"/>
      <c r="I47" s="14"/>
    </row>
    <row r="48" spans="2:18" ht="25.15" customHeight="1" x14ac:dyDescent="0.25">
      <c r="B48" s="51"/>
      <c r="C48" s="51"/>
    </row>
    <row r="49" spans="3:3" ht="25.15" customHeight="1" x14ac:dyDescent="0.25">
      <c r="C49" s="2"/>
    </row>
  </sheetData>
  <mergeCells count="36">
    <mergeCell ref="B39:C39"/>
    <mergeCell ref="B28:B30"/>
    <mergeCell ref="Q28:Q30"/>
    <mergeCell ref="B31:B33"/>
    <mergeCell ref="Q31:Q33"/>
    <mergeCell ref="B34:B36"/>
    <mergeCell ref="Q34:Q36"/>
    <mergeCell ref="B38:E38"/>
    <mergeCell ref="D39:Q39"/>
    <mergeCell ref="F38:Q38"/>
    <mergeCell ref="B23:B24"/>
    <mergeCell ref="Q23:Q24"/>
    <mergeCell ref="B25:B27"/>
    <mergeCell ref="B37:C37"/>
    <mergeCell ref="Q25:Q27"/>
    <mergeCell ref="B6:B12"/>
    <mergeCell ref="Q6:Q12"/>
    <mergeCell ref="B13:B17"/>
    <mergeCell ref="Q13:Q17"/>
    <mergeCell ref="B18:B22"/>
    <mergeCell ref="Q18:Q22"/>
    <mergeCell ref="B2:Q2"/>
    <mergeCell ref="B3:B5"/>
    <mergeCell ref="C3:C5"/>
    <mergeCell ref="D3:G3"/>
    <mergeCell ref="H3:K3"/>
    <mergeCell ref="P3:P5"/>
    <mergeCell ref="Q3:Q5"/>
    <mergeCell ref="D4:E4"/>
    <mergeCell ref="F4:G4"/>
    <mergeCell ref="H4:I4"/>
    <mergeCell ref="J4:K4"/>
    <mergeCell ref="L3:L5"/>
    <mergeCell ref="M3:M5"/>
    <mergeCell ref="N3:N5"/>
    <mergeCell ref="O3:O5"/>
  </mergeCells>
  <pageMargins left="0.23622047244094491" right="0.23622047244094491" top="0.74803149606299213" bottom="0.74803149606299213" header="0.31496062992125984" footer="0.31496062992125984"/>
  <pageSetup paperSize="9" scale="4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PA</vt:lpstr>
      <vt:lpstr>PI Fehidro</vt:lpstr>
      <vt:lpstr>PI Geral</vt:lpstr>
      <vt:lpstr>PA!Area_de_impressao</vt:lpstr>
      <vt:lpstr>'PI Fehidro'!Area_de_impressao</vt:lpstr>
      <vt:lpstr>'PI Geral'!Area_de_impressao</vt:lpstr>
      <vt:lpstr>PA!Titulos_de_impressao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Nilceia Franchi</dc:creator>
  <cp:lastModifiedBy>CBH</cp:lastModifiedBy>
  <cp:lastPrinted>2019-09-24T13:18:22Z</cp:lastPrinted>
  <dcterms:created xsi:type="dcterms:W3CDTF">2013-08-15T20:01:52Z</dcterms:created>
  <dcterms:modified xsi:type="dcterms:W3CDTF">2019-09-24T18:04:55Z</dcterms:modified>
</cp:coreProperties>
</file>