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mos\Documents\PARDO\Deliberações\2025\360 - Revoga Del 355 - Aprova plano de aplicação cobrança 2025\"/>
    </mc:Choice>
  </mc:AlternateContent>
  <xr:revisionPtr revIDLastSave="0" documentId="13_ncr:1_{30D63FB7-C222-466E-8C3D-07225B7A750E}" xr6:coauthVersionLast="47" xr6:coauthVersionMax="47" xr10:uidLastSave="{00000000-0000-0000-0000-000000000000}"/>
  <bookViews>
    <workbookView xWindow="22932" yWindow="-108" windowWidth="23256" windowHeight="12456" tabRatio="630" xr2:uid="{00000000-000D-0000-FFFF-FFFF00000000}"/>
  </bookViews>
  <sheets>
    <sheet name="Plano de Aplicação" sheetId="8" r:id="rId1"/>
    <sheet name="Plano de Custeio " sheetId="10" r:id="rId2"/>
    <sheet name="Memória de cálculo investimento" sheetId="11" r:id="rId3"/>
  </sheets>
  <definedNames>
    <definedName name="_xlnm._FilterDatabase" localSheetId="2" hidden="1">'Memória de cálculo investimento'!$A$6:$K$63</definedName>
    <definedName name="_xlnm.Print_Area" localSheetId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4" i="11" l="1"/>
  <c r="C33" i="10" l="1"/>
  <c r="B33" i="10"/>
  <c r="C32" i="10"/>
  <c r="C28" i="10" s="1"/>
  <c r="C11" i="10"/>
  <c r="C7" i="10" s="1"/>
  <c r="C20" i="10"/>
  <c r="C27" i="10"/>
  <c r="C70" i="8"/>
  <c r="B49" i="8"/>
  <c r="B44" i="8"/>
  <c r="B39" i="8"/>
  <c r="B34" i="8"/>
  <c r="C9" i="8"/>
  <c r="B23" i="8"/>
  <c r="C12" i="10" l="1"/>
  <c r="C51" i="10" s="1"/>
  <c r="C13" i="8"/>
  <c r="C41" i="8"/>
  <c r="C66" i="8"/>
  <c r="C64" i="8"/>
  <c r="B29" i="8"/>
  <c r="C26" i="8" s="1"/>
  <c r="C31" i="8"/>
  <c r="C36" i="8"/>
  <c r="C18" i="8"/>
  <c r="D60" i="8"/>
  <c r="B16" i="10" l="1"/>
  <c r="B15" i="10"/>
  <c r="B8" i="10"/>
  <c r="B11" i="10" s="1"/>
  <c r="B7" i="10" s="1"/>
  <c r="B31" i="10"/>
  <c r="B24" i="10"/>
  <c r="B14" i="10"/>
  <c r="B17" i="10"/>
  <c r="B30" i="10"/>
  <c r="B32" i="10" s="1"/>
  <c r="B28" i="10" s="1"/>
  <c r="B21" i="8" s="1"/>
  <c r="B19" i="10"/>
  <c r="B18" i="10"/>
  <c r="B23" i="10"/>
  <c r="B26" i="10"/>
  <c r="B22" i="10"/>
  <c r="C46" i="8"/>
  <c r="C25" i="8" s="1"/>
  <c r="B54" i="8" s="1"/>
  <c r="C8" i="8"/>
  <c r="B53" i="8" s="1"/>
  <c r="C60" i="8"/>
  <c r="B27" i="10" l="1"/>
  <c r="B20" i="10"/>
  <c r="B12" i="10" s="1"/>
  <c r="B51" i="10" s="1"/>
  <c r="C52" i="8"/>
  <c r="C74" i="8" s="1"/>
  <c r="C75" i="8" s="1"/>
  <c r="B20" i="8" l="1"/>
  <c r="B1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Miramar de Souza Almeida</author>
  </authors>
  <commentList>
    <comment ref="B72" authorId="0" shapeId="0" xr:uid="{00000000-0006-0000-0000-000001000000}">
      <text>
        <r>
          <rPr>
            <b/>
            <sz val="7"/>
            <color indexed="81"/>
            <rFont val="Tahoma"/>
            <family val="2"/>
          </rPr>
          <t>Caso o resultado dos empreendimentos no anexo III seja negativo, insira o número com sinal de subtração.</t>
        </r>
      </text>
    </comment>
  </commentList>
</comments>
</file>

<file path=xl/sharedStrings.xml><?xml version="1.0" encoding="utf-8"?>
<sst xmlns="http://schemas.openxmlformats.org/spreadsheetml/2006/main" count="304" uniqueCount="245">
  <si>
    <t>ANEXO I - PLANO DE APLICAÇÃO DE RECURSOS DA COBRANÇA PARA (ANO)</t>
  </si>
  <si>
    <t>Decreto estadual nº 50.667, de 30 de março de 2006</t>
  </si>
  <si>
    <t>1 RECEITA</t>
  </si>
  <si>
    <t>SUB-TOTAL</t>
  </si>
  <si>
    <t>TOTAL</t>
  </si>
  <si>
    <t>%</t>
  </si>
  <si>
    <t>2 AJUSTE DA RECEITA (ANO ANTERIOR)</t>
  </si>
  <si>
    <t>2.1 Ajuste da Arrecadação</t>
  </si>
  <si>
    <t>2.1.3 Restituição de valores cobrados pelo uso da água ao usuário</t>
  </si>
  <si>
    <t xml:space="preserve">2.2 Ajuste do Custeio </t>
  </si>
  <si>
    <t>3 DESPESAS DE CUSTEIO (conforme Anexo II)</t>
  </si>
  <si>
    <t>3.1 Alocação da previsão de arrecadação (máximo de 10%)</t>
  </si>
  <si>
    <t xml:space="preserve">3.1.1 Custos Operacionais da Cobrança (Alinea "a", Inciso VI, Artigo 22) </t>
  </si>
  <si>
    <t>3.1.2 Atividades de Secretaria Executiva (Alinea "b", Inciso VI, Artigo 22)</t>
  </si>
  <si>
    <t>3.1.3 Outras Despesas de Custeio (Alinea "c", Inciso VI, Artigo 22)</t>
  </si>
  <si>
    <t xml:space="preserve">3.1.4 Pessoal </t>
  </si>
  <si>
    <t>3.1.5 Transferência para DAEE - ressarcimento de tarifas de cobrança</t>
  </si>
  <si>
    <t>4 AJUSTES DO EXERCÍCIO ANTERIOR E PREVISÕES PARA O EXERCÍCIO ATUAL</t>
  </si>
  <si>
    <t>4.1 Rendimentos</t>
  </si>
  <si>
    <t>4.2 Taxa de Administração do Agente Financeiro (Inc. V, Artigo 22)</t>
  </si>
  <si>
    <t>4.3 Taxa de Liberação do Agente Financeiro (Inc. V, Artigo 22)</t>
  </si>
  <si>
    <t>4.4 Taxa de Liberação dos Agentes Técnicos (Inc. V, Artigo 22)</t>
  </si>
  <si>
    <t>4.5 Taxa de Comissão de Estudos dos Agentes Técnicos (Inc. V, Artigo 22)</t>
  </si>
  <si>
    <t>5 APURAÇÃO PARCIAL DA DISPONIBILIDADE PARA INVESTIMENTO</t>
  </si>
  <si>
    <t>5.1 Ajuste da receita (transporte item 2)</t>
  </si>
  <si>
    <t>5.2 Total dos Ajustes e Previsões (transporte item 4)</t>
  </si>
  <si>
    <t>5.3 Recebimento da Transferência entre Bacias efetuada por outro(s) CBH(s)</t>
  </si>
  <si>
    <t>5.4 Crédito - acerto de valor(es) efetuado pelo Agente Financeiro</t>
  </si>
  <si>
    <t>5.5 Débito - acerto de valor(es) efetuado pelo Agente Financeiro</t>
  </si>
  <si>
    <t>6 DESPESAS DE INVESTIMENTO</t>
  </si>
  <si>
    <t xml:space="preserve">6.1 Alocação da previsão de arrecadação para Investimento </t>
  </si>
  <si>
    <t>6.2 Empréstimos contratados (Inc. I, Artigo 22)</t>
  </si>
  <si>
    <t>6.3 Bases técnicas e instrum.da Política Est. de Rec. Hídricos (Inc. II, Artigo 22)</t>
  </si>
  <si>
    <t>6.4 Transferências entre Bacias (Inc. III, Artigo 22)</t>
  </si>
  <si>
    <t>6.5 Pagamentos (inc. IV, art. 22)</t>
  </si>
  <si>
    <t xml:space="preserve">6.5.1  Manutenção de sistemas de controle da cobrança </t>
  </si>
  <si>
    <t>6.6 Lançamentos a Crédito constantes no extrato bancário (ano anterior)</t>
  </si>
  <si>
    <t>6.6.1 Rendimentos repassados pelo Tomador</t>
  </si>
  <si>
    <t>6.6.2 Devolução de parcelas - contratos não reembolsáveis</t>
  </si>
  <si>
    <t>6.6.3 Pagamento de parcelas - contratos com retorno</t>
  </si>
  <si>
    <t>6.7 Ajuste do exercício (ano anterior)</t>
  </si>
  <si>
    <t>6.7.1 Valor disponibilizado no plano de aplicação da cobrança (ano anterior) para investimento</t>
  </si>
  <si>
    <t xml:space="preserve">6.7.2 Resultado da movimentação dos empreendimentos (transporte do resultado apurado no Anexo III - Memória de cálculo  de investimento - pela diferença entre disponibilidades e valores  comprometidos) </t>
  </si>
  <si>
    <t xml:space="preserve">6.8 Transferência de Recursos de Custeio </t>
  </si>
  <si>
    <t>APURAÇÃO FINAL DA DISPONIBILIDADE PARA INVESTIMENTO</t>
  </si>
  <si>
    <t>NATUREZA DAS DESPESAS</t>
  </si>
  <si>
    <t>VALOR (R$)</t>
  </si>
  <si>
    <t>Custos Operacionais da Cobrança</t>
  </si>
  <si>
    <t>1. Tarifas/Taxas Bancárias</t>
  </si>
  <si>
    <t>2. Transferência para DAEE - ressarcimento de tarifas de cobrança</t>
  </si>
  <si>
    <t>3. Correio</t>
  </si>
  <si>
    <t>Atividades de Secretaria Executiva</t>
  </si>
  <si>
    <t>Material de Consumo</t>
  </si>
  <si>
    <t xml:space="preserve">1. Gêneros alimentícios </t>
  </si>
  <si>
    <t xml:space="preserve">2. Combustíveis e Lubrificantes </t>
  </si>
  <si>
    <t xml:space="preserve">3. Material, peças e acessórios </t>
  </si>
  <si>
    <t>4. Material para informática</t>
  </si>
  <si>
    <t xml:space="preserve">5. Material de escritório </t>
  </si>
  <si>
    <t>6. Outros materiais de consumo</t>
  </si>
  <si>
    <t xml:space="preserve">Serviços de Terceiros </t>
  </si>
  <si>
    <t xml:space="preserve">1. Assessoria e consultoria </t>
  </si>
  <si>
    <t>2.Serviços de limpeza e vigilância (pessoa jurídica)</t>
  </si>
  <si>
    <t>3. Outros serviços de terceiros (pessoa jurídica)</t>
  </si>
  <si>
    <t>4. Outros serviços de terceiros (pessoa física)</t>
  </si>
  <si>
    <t>5. Obrigações Tributárias e Contributivas</t>
  </si>
  <si>
    <t>Outras Despesas de Custeio</t>
  </si>
  <si>
    <t>1. Serviços de Utilidade Pública</t>
  </si>
  <si>
    <t xml:space="preserve">2. Passagens e Despesas com Locomoção </t>
  </si>
  <si>
    <t>3. Alimentação e Hospedagem</t>
  </si>
  <si>
    <t xml:space="preserve"> Pessoal </t>
  </si>
  <si>
    <t>1. Sálarios Líquidos</t>
  </si>
  <si>
    <t>2. Férias + 1/3 (líquido)</t>
  </si>
  <si>
    <t>3.13º salário (líquido)</t>
  </si>
  <si>
    <t>4. Provisão rescisão contratual</t>
  </si>
  <si>
    <t>5. Vale transporte</t>
  </si>
  <si>
    <t>6. Imposto de Renda</t>
  </si>
  <si>
    <t>7. INSS</t>
  </si>
  <si>
    <t>8. PIS</t>
  </si>
  <si>
    <t>9. FGTS</t>
  </si>
  <si>
    <t>10. Assistência médica</t>
  </si>
  <si>
    <t>11. Auxílio alimentação</t>
  </si>
  <si>
    <t>12. Seguro de vida</t>
  </si>
  <si>
    <t>13. Auxílio creche</t>
  </si>
  <si>
    <t>14. Contribuição sindical</t>
  </si>
  <si>
    <t>15. Treinamento/Cursos/Congressos</t>
  </si>
  <si>
    <t>16. Saúde ocupacional (segurança e medicina do trabalho)</t>
  </si>
  <si>
    <t>TOTAL:</t>
  </si>
  <si>
    <t>ANEXO III - MEMÓRIA DE CÁLCULO DE INVESTIMENTO</t>
  </si>
  <si>
    <t>Não Iniciado</t>
  </si>
  <si>
    <t>Cancelado</t>
  </si>
  <si>
    <t>Nº Contrato</t>
  </si>
  <si>
    <t>1.1 Previsão de Arrecadação no Exercício 2025- Programa 2625</t>
  </si>
  <si>
    <t>2.1.1 Previsão de arrecadação 2024</t>
  </si>
  <si>
    <t>2.1.2 Arrecadação 2024</t>
  </si>
  <si>
    <t>2.2.1 Previsão de alocação para Custeio 2024</t>
  </si>
  <si>
    <t>2.2.2 Repasse efetivo para Custeio 2024 (Somatória de "Resgate para transferência ao DAEE" + "Repasse sobre valores arrecadados")</t>
  </si>
  <si>
    <t>4.1.1 Previsão de rendimentos 2024</t>
  </si>
  <si>
    <t>4.1.2 Rendimentos 2024</t>
  </si>
  <si>
    <t>4.1.3 Ajuste do exercício 2024 (previsto x rendimentos)</t>
  </si>
  <si>
    <t>4.2.1 Previsão da Taxa de Administração 2024</t>
  </si>
  <si>
    <t>4.2.2 Desembolso efetuado 2024</t>
  </si>
  <si>
    <t>4.2.3 Ajuste da Taxa de Administração do Agente Financeiro 2024</t>
  </si>
  <si>
    <t>4.2.4 Provisão para taxa de Administração do Agente Financeiro 2025</t>
  </si>
  <si>
    <t>4.3.1 Previsão da Taxa de Liberação do Agente Financeiro 2024</t>
  </si>
  <si>
    <t>4.3.2 Desembolso efetuado 2024</t>
  </si>
  <si>
    <t>4.3.3 Ajuste da Taxa de Liberação do Agente Financeiro 2024</t>
  </si>
  <si>
    <t>4.4.1 Previsão da Taxa de Liberação dos Agentes Técnicos 2024</t>
  </si>
  <si>
    <t>4.4.2 Desembolso efetuado 2024</t>
  </si>
  <si>
    <t>4.4.3 Ajuste da Taxa de Liberação dos Agentes Técnicos 2024</t>
  </si>
  <si>
    <t>4.5.1 Previsão da Taxa Comissão de Estudos dos Agentes Técnicos  2024</t>
  </si>
  <si>
    <t>4.3.4 Provisão para Taxa de Liberação do Agente Financeiro 2025</t>
  </si>
  <si>
    <t>4.4.4 Provisão para Taxa de Liberação dos Agentes Técnicos 2025</t>
  </si>
  <si>
    <t>4.5.2 Desembolso efetuado 2024</t>
  </si>
  <si>
    <t>4.5.3 Ajuste da Taxa Comissão de Estudos dos Agentes Técnicos 2024</t>
  </si>
  <si>
    <t>4.5.4 Provisão para Taxa Comissão de Estudos dos Agentes Técnicos 2025</t>
  </si>
  <si>
    <t>Código do Empreendimento</t>
  </si>
  <si>
    <t>Status</t>
  </si>
  <si>
    <t>Data Assinatura</t>
  </si>
  <si>
    <t>Data de Conclusão ou Cancelamento</t>
  </si>
  <si>
    <t>Valor Pleiteado</t>
  </si>
  <si>
    <t>Valor Aprovado</t>
  </si>
  <si>
    <t>Valor Aditado</t>
  </si>
  <si>
    <t>Valor Pago</t>
  </si>
  <si>
    <t>Conclusão</t>
  </si>
  <si>
    <r>
      <t xml:space="preserve">6.9 Apuração parcial da disponibilidade para investimento </t>
    </r>
    <r>
      <rPr>
        <sz val="10"/>
        <rFont val="Calibri"/>
        <family val="2"/>
        <scheme val="minor"/>
      </rPr>
      <t>(transporte item 5)</t>
    </r>
  </si>
  <si>
    <t>4.1.4 Previsão para o exercício de 2025</t>
  </si>
  <si>
    <t>PERÍODO 08/03/2024 A 30/01/2025</t>
  </si>
  <si>
    <t>Disponvibel para utilização</t>
  </si>
  <si>
    <t>Compromentido</t>
  </si>
  <si>
    <t>2024-PARDO_COB-131</t>
  </si>
  <si>
    <t>2023-PARDO_COB-95</t>
  </si>
  <si>
    <t>298/2023</t>
  </si>
  <si>
    <t>2024-PARDO_COB-124</t>
  </si>
  <si>
    <t>202/2024</t>
  </si>
  <si>
    <t>2023-PARDO_COB-110</t>
  </si>
  <si>
    <t>479/2023</t>
  </si>
  <si>
    <t>2024-PARDO_COB-126</t>
  </si>
  <si>
    <t>034/2024</t>
  </si>
  <si>
    <t>Em execução</t>
  </si>
  <si>
    <t>2020-PARDO_COB-44</t>
  </si>
  <si>
    <t>050/2021</t>
  </si>
  <si>
    <t>2019-PARDO_COB-33</t>
  </si>
  <si>
    <t>334/2019</t>
  </si>
  <si>
    <t>2019-PARDO_COB-19</t>
  </si>
  <si>
    <t>359/2019</t>
  </si>
  <si>
    <t>2023-PARDO_COB-97</t>
  </si>
  <si>
    <t>348/2023</t>
  </si>
  <si>
    <t>2023-PARDO_COB-103</t>
  </si>
  <si>
    <t>321/2023</t>
  </si>
  <si>
    <t>2023-PARDO_COB-115</t>
  </si>
  <si>
    <t>583/2023</t>
  </si>
  <si>
    <t>2024-PARDO_COB-127</t>
  </si>
  <si>
    <t>035/2024</t>
  </si>
  <si>
    <t>2024-PARDO_COB-121</t>
  </si>
  <si>
    <t>031/2024</t>
  </si>
  <si>
    <t>2019-PARDO_COB-25</t>
  </si>
  <si>
    <t>097/2020</t>
  </si>
  <si>
    <t>2022-PARDO_COB-71</t>
  </si>
  <si>
    <t>216/2023</t>
  </si>
  <si>
    <t>2023-PARDO_COB-102</t>
  </si>
  <si>
    <t>368/2023</t>
  </si>
  <si>
    <t>2024-PARDO_COB-139</t>
  </si>
  <si>
    <t>204/2024</t>
  </si>
  <si>
    <t>2022-PARDO_COB-66</t>
  </si>
  <si>
    <t>110/2023</t>
  </si>
  <si>
    <t>2022-PARDO_COB-67</t>
  </si>
  <si>
    <t>236/2023</t>
  </si>
  <si>
    <t>2019-PARDO_COB-35</t>
  </si>
  <si>
    <t>046/2020</t>
  </si>
  <si>
    <t>2024-PARDO_COB-125</t>
  </si>
  <si>
    <t>243/2024</t>
  </si>
  <si>
    <t>2023-PARDO_COB-117</t>
  </si>
  <si>
    <t>482/2023</t>
  </si>
  <si>
    <t>2020-PARDO_COB-43</t>
  </si>
  <si>
    <t>160/2021</t>
  </si>
  <si>
    <t>2022-PARDO_COB-65</t>
  </si>
  <si>
    <t>088/2023</t>
  </si>
  <si>
    <t>2022-PARDO_COB-87</t>
  </si>
  <si>
    <t>090/2023</t>
  </si>
  <si>
    <t>2020-PARDO_COB-39</t>
  </si>
  <si>
    <t>136/2021</t>
  </si>
  <si>
    <t>Inadimplência</t>
  </si>
  <si>
    <t>2022-PARDO_COB-78</t>
  </si>
  <si>
    <t>084/2023</t>
  </si>
  <si>
    <t>2022-PARDO_COB-69</t>
  </si>
  <si>
    <t>138/2023</t>
  </si>
  <si>
    <t>2020-PARDO_COB-42</t>
  </si>
  <si>
    <t>010/2021</t>
  </si>
  <si>
    <t>2021-PARDO_COB-58</t>
  </si>
  <si>
    <t>042/2022</t>
  </si>
  <si>
    <t>2023-PARDO_COB-113</t>
  </si>
  <si>
    <t>448/2023</t>
  </si>
  <si>
    <t>2024-PARDO_COB-122</t>
  </si>
  <si>
    <t>032/2024</t>
  </si>
  <si>
    <t>2024-PARDO_COB-140</t>
  </si>
  <si>
    <t>200/2024</t>
  </si>
  <si>
    <t>2020-PARDO_COB-49</t>
  </si>
  <si>
    <t>095/2021</t>
  </si>
  <si>
    <t>2023-PARDO_COB-96</t>
  </si>
  <si>
    <t>288/2023</t>
  </si>
  <si>
    <t>2021-PARDO_COB-56</t>
  </si>
  <si>
    <t>098/2022</t>
  </si>
  <si>
    <t>2022-PARDO_COB-79</t>
  </si>
  <si>
    <t>048/2023</t>
  </si>
  <si>
    <t>2018-PARDO_COB-1</t>
  </si>
  <si>
    <t>034/2019</t>
  </si>
  <si>
    <t>2022-PARDO_COB-77</t>
  </si>
  <si>
    <t>200/2023</t>
  </si>
  <si>
    <t>2024-PARDO_COB-133</t>
  </si>
  <si>
    <t>203/2024</t>
  </si>
  <si>
    <t>2022-PARDO_COB-90</t>
  </si>
  <si>
    <t>083/2023</t>
  </si>
  <si>
    <t>2021-PARDO_COB-62</t>
  </si>
  <si>
    <t>067/2022</t>
  </si>
  <si>
    <t>2022-PARDO_COB-84</t>
  </si>
  <si>
    <t>024/2023</t>
  </si>
  <si>
    <t>2024-PARDO_COB-134</t>
  </si>
  <si>
    <t>164/2024</t>
  </si>
  <si>
    <t>2024-PARDO_COB-135</t>
  </si>
  <si>
    <t>165/2024</t>
  </si>
  <si>
    <t>2024-PARDO_COB-130</t>
  </si>
  <si>
    <t>2018-PARDO_COB-14</t>
  </si>
  <si>
    <t>173/2019</t>
  </si>
  <si>
    <t>2023-PARDO_COB-105</t>
  </si>
  <si>
    <t>292/2023</t>
  </si>
  <si>
    <t>2019-PARDO_COB-27</t>
  </si>
  <si>
    <t>375/2019</t>
  </si>
  <si>
    <t>2020-PARDO_COB-46</t>
  </si>
  <si>
    <t>006/2021</t>
  </si>
  <si>
    <t>2024-PARDO_COB-138</t>
  </si>
  <si>
    <t>166/2024</t>
  </si>
  <si>
    <t>2024-PARDO_COB-123</t>
  </si>
  <si>
    <t>033/2024</t>
  </si>
  <si>
    <t>2021-PARDO_COB-54</t>
  </si>
  <si>
    <t>111/2022</t>
  </si>
  <si>
    <t>2022-PARDO_COB-89</t>
  </si>
  <si>
    <t>129/2023</t>
  </si>
  <si>
    <t>2020-PARDO_COB-41</t>
  </si>
  <si>
    <t>150/2021</t>
  </si>
  <si>
    <t>2024-PARDO_COB-137</t>
  </si>
  <si>
    <t>237/2024</t>
  </si>
  <si>
    <t>ANEXO II - DESPESAS DE CUSTEIO PARA 2025</t>
  </si>
  <si>
    <t xml:space="preserve">DELIBERAÇÃO CBH-PARDO Nº 360, DE 22/08/2025   </t>
  </si>
  <si>
    <t xml:space="preserve">DELIBERAÇÃO CBH-PARDO Nº 360, DE 22/08/2025    </t>
  </si>
  <si>
    <t xml:space="preserve">DELIBERAÇÃO CBH-PARDO Nº 360, DE 22/08/2025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</si>
</sst>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8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7" fillId="0" borderId="0" applyNumberFormat="0" applyFill="0" applyBorder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20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35" applyNumberFormat="0" applyAlignment="0" applyProtection="0"/>
    <xf numFmtId="0" fontId="25" fillId="11" borderId="36" applyNumberFormat="0" applyAlignment="0" applyProtection="0"/>
    <xf numFmtId="0" fontId="26" fillId="11" borderId="35" applyNumberFormat="0" applyAlignment="0" applyProtection="0"/>
    <xf numFmtId="0" fontId="27" fillId="0" borderId="37" applyNumberFormat="0" applyFill="0" applyAlignment="0" applyProtection="0"/>
    <xf numFmtId="0" fontId="28" fillId="12" borderId="38" applyNumberFormat="0" applyAlignment="0" applyProtection="0"/>
    <xf numFmtId="0" fontId="16" fillId="0" borderId="0" applyNumberFormat="0" applyFill="0" applyBorder="0" applyAlignment="0" applyProtection="0"/>
    <xf numFmtId="0" fontId="4" fillId="13" borderId="39" applyNumberFormat="0" applyFont="0" applyAlignment="0" applyProtection="0"/>
    <xf numFmtId="0" fontId="29" fillId="0" borderId="0" applyNumberFormat="0" applyFill="0" applyBorder="0" applyAlignment="0" applyProtection="0"/>
    <xf numFmtId="0" fontId="9" fillId="0" borderId="40" applyNumberFormat="0" applyFill="0" applyAlignment="0" applyProtection="0"/>
    <xf numFmtId="0" fontId="3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0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1" xfId="0" applyFont="1" applyBorder="1"/>
    <xf numFmtId="0" fontId="7" fillId="0" borderId="2" xfId="0" applyFont="1" applyBorder="1"/>
    <xf numFmtId="0" fontId="6" fillId="0" borderId="2" xfId="0" applyFont="1" applyBorder="1"/>
    <xf numFmtId="0" fontId="2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2" fillId="0" borderId="1" xfId="2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4" fontId="0" fillId="0" borderId="0" xfId="0" applyNumberFormat="1" applyAlignment="1">
      <alignment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vertical="justify" wrapText="1"/>
    </xf>
    <xf numFmtId="4" fontId="10" fillId="6" borderId="15" xfId="0" applyNumberFormat="1" applyFont="1" applyFill="1" applyBorder="1" applyAlignment="1">
      <alignment horizontal="center" vertical="center" wrapText="1"/>
    </xf>
    <xf numFmtId="10" fontId="10" fillId="6" borderId="17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justify" vertical="justify" wrapText="1"/>
    </xf>
    <xf numFmtId="4" fontId="11" fillId="5" borderId="4" xfId="0" applyNumberFormat="1" applyFont="1" applyFill="1" applyBorder="1" applyAlignment="1">
      <alignment horizontal="right" wrapText="1"/>
    </xf>
    <xf numFmtId="10" fontId="11" fillId="0" borderId="17" xfId="0" applyNumberFormat="1" applyFont="1" applyBorder="1" applyAlignment="1">
      <alignment wrapText="1"/>
    </xf>
    <xf numFmtId="0" fontId="11" fillId="0" borderId="11" xfId="0" applyFont="1" applyBorder="1" applyAlignment="1">
      <alignment horizontal="right" vertical="justify" wrapText="1"/>
    </xf>
    <xf numFmtId="0" fontId="10" fillId="3" borderId="11" xfId="0" applyFont="1" applyFill="1" applyBorder="1" applyAlignment="1">
      <alignment horizontal="center" vertical="justify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justify" wrapText="1"/>
    </xf>
    <xf numFmtId="4" fontId="11" fillId="5" borderId="4" xfId="0" applyNumberFormat="1" applyFont="1" applyFill="1" applyBorder="1" applyAlignment="1">
      <alignment wrapText="1"/>
    </xf>
    <xf numFmtId="0" fontId="11" fillId="5" borderId="11" xfId="0" applyFont="1" applyFill="1" applyBorder="1" applyAlignment="1">
      <alignment horizontal="justify" vertical="justify" wrapText="1"/>
    </xf>
    <xf numFmtId="0" fontId="10" fillId="6" borderId="11" xfId="0" applyFont="1" applyFill="1" applyBorder="1" applyAlignment="1">
      <alignment horizontal="center" vertical="justify" wrapText="1"/>
    </xf>
    <xf numFmtId="4" fontId="10" fillId="2" borderId="3" xfId="0" applyNumberFormat="1" applyFont="1" applyFill="1" applyBorder="1" applyAlignment="1">
      <alignment horizontal="center" vertical="center" wrapText="1"/>
    </xf>
    <xf numFmtId="10" fontId="10" fillId="2" borderId="25" xfId="0" applyNumberFormat="1" applyFont="1" applyFill="1" applyBorder="1" applyAlignment="1">
      <alignment horizontal="center" wrapText="1"/>
    </xf>
    <xf numFmtId="0" fontId="12" fillId="3" borderId="3" xfId="2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12" fillId="3" borderId="9" xfId="0" applyFont="1" applyFill="1" applyBorder="1" applyAlignment="1" applyProtection="1">
      <alignment vertical="center"/>
      <protection locked="0"/>
    </xf>
    <xf numFmtId="0" fontId="12" fillId="3" borderId="9" xfId="2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vertical="center" wrapText="1"/>
      <protection locked="0"/>
    </xf>
    <xf numFmtId="4" fontId="12" fillId="4" borderId="3" xfId="0" applyNumberFormat="1" applyFont="1" applyFill="1" applyBorder="1" applyAlignment="1" applyProtection="1">
      <alignment horizontal="center" vertical="center"/>
      <protection locked="0"/>
    </xf>
    <xf numFmtId="4" fontId="12" fillId="5" borderId="3" xfId="0" applyNumberFormat="1" applyFont="1" applyFill="1" applyBorder="1" applyAlignment="1" applyProtection="1">
      <alignment vertical="center"/>
      <protection locked="0"/>
    </xf>
    <xf numFmtId="9" fontId="10" fillId="5" borderId="3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4" fontId="14" fillId="0" borderId="0" xfId="0" applyNumberFormat="1" applyFont="1" applyAlignment="1" applyProtection="1">
      <alignment vertical="center"/>
      <protection locked="0"/>
    </xf>
    <xf numFmtId="4" fontId="14" fillId="0" borderId="13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12" fillId="5" borderId="5" xfId="0" applyNumberFormat="1" applyFont="1" applyFill="1" applyBorder="1" applyAlignment="1">
      <alignment vertical="center"/>
    </xf>
    <xf numFmtId="0" fontId="11" fillId="0" borderId="14" xfId="0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>
      <alignment vertical="center"/>
      <protection locked="0"/>
    </xf>
    <xf numFmtId="4" fontId="12" fillId="4" borderId="4" xfId="0" applyNumberFormat="1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vertical="center"/>
      <protection locked="0"/>
    </xf>
    <xf numFmtId="4" fontId="14" fillId="5" borderId="6" xfId="0" applyNumberFormat="1" applyFont="1" applyFill="1" applyBorder="1" applyAlignment="1" applyProtection="1">
      <alignment vertical="center"/>
      <protection locked="0"/>
    </xf>
    <xf numFmtId="4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4" fontId="12" fillId="4" borderId="24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 wrapText="1"/>
      <protection locked="0"/>
    </xf>
    <xf numFmtId="4" fontId="14" fillId="5" borderId="5" xfId="0" applyNumberFormat="1" applyFont="1" applyFill="1" applyBorder="1" applyAlignment="1" applyProtection="1">
      <alignment horizontal="right" vertical="center"/>
      <protection locked="0"/>
    </xf>
    <xf numFmtId="4" fontId="12" fillId="4" borderId="5" xfId="0" applyNumberFormat="1" applyFont="1" applyFill="1" applyBorder="1" applyAlignment="1" applyProtection="1">
      <alignment horizontal="justify" vertical="center"/>
      <protection locked="0"/>
    </xf>
    <xf numFmtId="0" fontId="14" fillId="0" borderId="13" xfId="0" applyFont="1" applyBorder="1" applyAlignment="1" applyProtection="1">
      <alignment vertical="center"/>
      <protection locked="0"/>
    </xf>
    <xf numFmtId="4" fontId="14" fillId="0" borderId="1" xfId="0" applyNumberFormat="1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12" fillId="0" borderId="17" xfId="0" applyFont="1" applyBorder="1" applyAlignment="1" applyProtection="1">
      <alignment vertical="center"/>
      <protection locked="0"/>
    </xf>
    <xf numFmtId="4" fontId="12" fillId="4" borderId="18" xfId="0" applyNumberFormat="1" applyFont="1" applyFill="1" applyBorder="1" applyAlignment="1" applyProtection="1">
      <alignment horizontal="center" vertical="center"/>
      <protection locked="0"/>
    </xf>
    <xf numFmtId="164" fontId="12" fillId="5" borderId="24" xfId="0" applyNumberFormat="1" applyFont="1" applyFill="1" applyBorder="1" applyAlignment="1">
      <alignment vertical="center"/>
    </xf>
    <xf numFmtId="10" fontId="10" fillId="5" borderId="3" xfId="0" applyNumberFormat="1" applyFont="1" applyFill="1" applyBorder="1" applyAlignment="1" applyProtection="1">
      <alignment vertical="center"/>
      <protection locked="0"/>
    </xf>
    <xf numFmtId="4" fontId="14" fillId="5" borderId="4" xfId="0" applyNumberFormat="1" applyFont="1" applyFill="1" applyBorder="1" applyAlignment="1" applyProtection="1">
      <alignment horizontal="right" vertical="center"/>
      <protection locked="0"/>
    </xf>
    <xf numFmtId="4" fontId="12" fillId="4" borderId="19" xfId="0" applyNumberFormat="1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14" fillId="0" borderId="21" xfId="0" applyFont="1" applyBorder="1" applyAlignment="1" applyProtection="1">
      <alignment vertical="center"/>
      <protection locked="0"/>
    </xf>
    <xf numFmtId="4" fontId="14" fillId="5" borderId="12" xfId="0" applyNumberFormat="1" applyFont="1" applyFill="1" applyBorder="1" applyAlignment="1" applyProtection="1">
      <alignment horizontal="right" vertical="center"/>
      <protection locked="0"/>
    </xf>
    <xf numFmtId="4" fontId="12" fillId="4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4" fontId="12" fillId="4" borderId="22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4" fontId="14" fillId="5" borderId="6" xfId="0" applyNumberFormat="1" applyFont="1" applyFill="1" applyBorder="1" applyAlignment="1" applyProtection="1">
      <alignment horizontal="right" vertical="center"/>
      <protection locked="0"/>
    </xf>
    <xf numFmtId="164" fontId="12" fillId="5" borderId="4" xfId="0" applyNumberFormat="1" applyFont="1" applyFill="1" applyBorder="1" applyAlignment="1">
      <alignment vertical="center"/>
    </xf>
    <xf numFmtId="4" fontId="12" fillId="4" borderId="5" xfId="0" applyNumberFormat="1" applyFont="1" applyFill="1" applyBorder="1" applyAlignment="1" applyProtection="1">
      <alignment horizontal="center" vertical="center"/>
      <protection locked="0"/>
    </xf>
    <xf numFmtId="164" fontId="14" fillId="5" borderId="6" xfId="4" applyFont="1" applyFill="1" applyBorder="1" applyAlignment="1" applyProtection="1">
      <alignment horizontal="right" vertical="center"/>
      <protection locked="0"/>
    </xf>
    <xf numFmtId="4" fontId="12" fillId="4" borderId="23" xfId="0" applyNumberFormat="1" applyFont="1" applyFill="1" applyBorder="1" applyAlignment="1" applyProtection="1">
      <alignment horizontal="center" vertical="center"/>
      <protection locked="0"/>
    </xf>
    <xf numFmtId="164" fontId="12" fillId="5" borderId="23" xfId="0" applyNumberFormat="1" applyFont="1" applyFill="1" applyBorder="1" applyAlignment="1">
      <alignment vertical="center"/>
    </xf>
    <xf numFmtId="164" fontId="14" fillId="5" borderId="5" xfId="4" applyFont="1" applyFill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64" fontId="14" fillId="5" borderId="4" xfId="0" applyNumberFormat="1" applyFont="1" applyFill="1" applyBorder="1" applyAlignment="1">
      <alignment vertical="center"/>
    </xf>
    <xf numFmtId="4" fontId="14" fillId="5" borderId="17" xfId="0" applyNumberFormat="1" applyFont="1" applyFill="1" applyBorder="1" applyAlignment="1" applyProtection="1">
      <alignment horizontal="right" vertical="center"/>
      <protection locked="0"/>
    </xf>
    <xf numFmtId="4" fontId="12" fillId="4" borderId="29" xfId="0" applyNumberFormat="1" applyFont="1" applyFill="1" applyBorder="1" applyAlignment="1" applyProtection="1">
      <alignment horizontal="center" vertical="center"/>
      <protection locked="0"/>
    </xf>
    <xf numFmtId="0" fontId="14" fillId="5" borderId="26" xfId="0" applyFont="1" applyFill="1" applyBorder="1" applyAlignment="1" applyProtection="1">
      <alignment vertical="center"/>
      <protection locked="0"/>
    </xf>
    <xf numFmtId="4" fontId="12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5" borderId="28" xfId="0" applyFont="1" applyFill="1" applyBorder="1" applyAlignment="1" applyProtection="1">
      <alignment vertical="center"/>
      <protection locked="0"/>
    </xf>
    <xf numFmtId="4" fontId="12" fillId="4" borderId="27" xfId="0" applyNumberFormat="1" applyFont="1" applyFill="1" applyBorder="1" applyAlignment="1" applyProtection="1">
      <alignment horizontal="center" vertical="center"/>
      <protection locked="0"/>
    </xf>
    <xf numFmtId="4" fontId="12" fillId="4" borderId="4" xfId="0" applyNumberFormat="1" applyFont="1" applyFill="1" applyBorder="1" applyAlignment="1" applyProtection="1">
      <alignment horizontal="justify" vertical="center"/>
      <protection locked="0"/>
    </xf>
    <xf numFmtId="10" fontId="10" fillId="5" borderId="3" xfId="0" applyNumberFormat="1" applyFont="1" applyFill="1" applyBorder="1" applyAlignment="1">
      <alignment vertical="center"/>
    </xf>
    <xf numFmtId="0" fontId="12" fillId="0" borderId="4" xfId="0" applyFont="1" applyBorder="1" applyAlignment="1" applyProtection="1">
      <alignment horizontal="justify" vertical="center"/>
      <protection locked="0"/>
    </xf>
    <xf numFmtId="4" fontId="14" fillId="5" borderId="15" xfId="0" applyNumberFormat="1" applyFont="1" applyFill="1" applyBorder="1" applyAlignment="1" applyProtection="1">
      <alignment horizontal="right" vertical="center"/>
      <protection locked="0"/>
    </xf>
    <xf numFmtId="0" fontId="11" fillId="0" borderId="20" xfId="0" applyFont="1" applyBorder="1" applyAlignment="1" applyProtection="1">
      <alignment horizontal="justify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4" fontId="15" fillId="4" borderId="4" xfId="0" applyNumberFormat="1" applyFont="1" applyFill="1" applyBorder="1" applyAlignment="1" applyProtection="1">
      <alignment horizontal="justify" vertical="center"/>
      <protection locked="0"/>
    </xf>
    <xf numFmtId="4" fontId="14" fillId="5" borderId="23" xfId="0" applyNumberFormat="1" applyFont="1" applyFill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horizontal="justify" vertical="center"/>
      <protection locked="0"/>
    </xf>
    <xf numFmtId="4" fontId="12" fillId="4" borderId="17" xfId="0" applyNumberFormat="1" applyFont="1" applyFill="1" applyBorder="1" applyAlignment="1" applyProtection="1">
      <alignment horizontal="justify" vertical="center"/>
      <protection locked="0"/>
    </xf>
    <xf numFmtId="164" fontId="12" fillId="4" borderId="15" xfId="4" applyFont="1" applyFill="1" applyBorder="1" applyAlignment="1" applyProtection="1">
      <alignment horizontal="justify" vertical="center"/>
      <protection locked="0"/>
    </xf>
    <xf numFmtId="0" fontId="14" fillId="5" borderId="4" xfId="0" applyFont="1" applyFill="1" applyBorder="1" applyAlignment="1" applyProtection="1">
      <alignment horizontal="justify" vertical="center"/>
      <protection locked="0"/>
    </xf>
    <xf numFmtId="164" fontId="12" fillId="4" borderId="4" xfId="4" applyFont="1" applyFill="1" applyBorder="1" applyAlignment="1" applyProtection="1">
      <alignment horizontal="justify" vertical="center"/>
      <protection locked="0"/>
    </xf>
    <xf numFmtId="164" fontId="12" fillId="5" borderId="5" xfId="4" applyFont="1" applyFill="1" applyBorder="1" applyAlignment="1" applyProtection="1">
      <alignment horizontal="justify" vertical="center"/>
    </xf>
    <xf numFmtId="0" fontId="14" fillId="0" borderId="4" xfId="0" applyFont="1" applyBorder="1" applyAlignment="1" applyProtection="1">
      <alignment horizontal="justify" vertical="center" wrapText="1"/>
      <protection locked="0"/>
    </xf>
    <xf numFmtId="164" fontId="14" fillId="5" borderId="5" xfId="4" applyFont="1" applyFill="1" applyBorder="1" applyAlignment="1" applyProtection="1">
      <alignment horizontal="justify" vertical="center"/>
      <protection locked="0"/>
    </xf>
    <xf numFmtId="0" fontId="12" fillId="0" borderId="16" xfId="0" applyFont="1" applyBorder="1" applyAlignment="1" applyProtection="1">
      <alignment horizontal="justify" vertical="center"/>
      <protection locked="0"/>
    </xf>
    <xf numFmtId="0" fontId="14" fillId="0" borderId="17" xfId="0" applyFont="1" applyBorder="1" applyAlignment="1" applyProtection="1">
      <alignment horizontal="justify" vertical="center"/>
      <protection locked="0"/>
    </xf>
    <xf numFmtId="0" fontId="16" fillId="0" borderId="0" xfId="0" applyFont="1" applyAlignment="1">
      <alignment wrapText="1"/>
    </xf>
    <xf numFmtId="4" fontId="0" fillId="0" borderId="7" xfId="0" applyNumberFormat="1" applyBorder="1" applyAlignment="1">
      <alignment horizontal="center" vertical="center"/>
    </xf>
    <xf numFmtId="4" fontId="14" fillId="0" borderId="23" xfId="0" applyNumberFormat="1" applyFont="1" applyBorder="1" applyAlignment="1" applyProtection="1">
      <alignment horizontal="right" vertical="center"/>
      <protection locked="0"/>
    </xf>
    <xf numFmtId="0" fontId="14" fillId="0" borderId="26" xfId="0" applyFont="1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9" fillId="0" borderId="41" xfId="0" applyFont="1" applyBorder="1" applyAlignment="1">
      <alignment horizontal="center" vertical="center" wrapText="1"/>
    </xf>
    <xf numFmtId="22" fontId="0" fillId="0" borderId="30" xfId="0" applyNumberFormat="1" applyBorder="1" applyAlignment="1">
      <alignment horizontal="center" vertical="center" wrapText="1"/>
    </xf>
    <xf numFmtId="4" fontId="0" fillId="0" borderId="30" xfId="0" applyNumberFormat="1" applyBorder="1" applyAlignment="1">
      <alignment horizontal="center" vertical="center" wrapText="1"/>
    </xf>
    <xf numFmtId="4" fontId="0" fillId="0" borderId="31" xfId="0" applyNumberFormat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left" vertical="center"/>
      <protection locked="0"/>
    </xf>
    <xf numFmtId="0" fontId="12" fillId="3" borderId="25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2" fillId="2" borderId="25" xfId="0" applyFont="1" applyFill="1" applyBorder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2" applyFont="1" applyAlignment="1">
      <alignment horizontal="center" wrapText="1"/>
    </xf>
    <xf numFmtId="0" fontId="0" fillId="0" borderId="0" xfId="0"/>
    <xf numFmtId="4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2" applyFont="1" applyAlignment="1">
      <alignment horizontal="center" vertical="center" wrapText="1"/>
    </xf>
  </cellXfs>
  <cellStyles count="48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Hiperlink 2" xfId="1" xr:uid="{00000000-0005-0000-0000-000000000000}"/>
    <cellStyle name="Neutro" xfId="14" builtinId="28" customBuiltin="1"/>
    <cellStyle name="Normal" xfId="0" builtinId="0"/>
    <cellStyle name="Normal 2" xfId="2" xr:uid="{00000000-0005-0000-0000-000002000000}"/>
    <cellStyle name="Normal 6" xfId="6" xr:uid="{00000000-0005-0000-0000-000003000000}"/>
    <cellStyle name="Nota" xfId="21" builtinId="10" customBuiltin="1"/>
    <cellStyle name="Porcentagem 2" xfId="3" xr:uid="{00000000-0005-0000-0000-000004000000}"/>
    <cellStyle name="Ruim" xfId="13" builtinId="27" customBuiltin="1"/>
    <cellStyle name="Saída" xfId="16" builtinId="21" customBuiltin="1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" builtinId="3"/>
    <cellStyle name="Vírgula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6"/>
  <sheetViews>
    <sheetView tabSelected="1" zoomScale="110" zoomScaleNormal="110" zoomScalePageLayoutView="120" workbookViewId="0">
      <selection activeCell="A2" sqref="A2:D2"/>
    </sheetView>
  </sheetViews>
  <sheetFormatPr defaultColWidth="9.109375" defaultRowHeight="13.2" x14ac:dyDescent="0.25"/>
  <cols>
    <col min="1" max="1" width="71.5546875" style="1" customWidth="1"/>
    <col min="2" max="2" width="15.6640625" style="1" customWidth="1"/>
    <col min="3" max="3" width="17.6640625" style="1" customWidth="1"/>
    <col min="4" max="4" width="9.88671875" style="1" customWidth="1"/>
    <col min="5" max="5" width="64.88671875" style="1" customWidth="1"/>
    <col min="6" max="16384" width="9.109375" style="1"/>
  </cols>
  <sheetData>
    <row r="1" spans="1:5" x14ac:dyDescent="0.25">
      <c r="A1" s="124" t="s">
        <v>244</v>
      </c>
      <c r="B1" s="124"/>
      <c r="C1" s="124"/>
      <c r="D1" s="124"/>
    </row>
    <row r="2" spans="1:5" x14ac:dyDescent="0.25">
      <c r="A2" s="125" t="s">
        <v>0</v>
      </c>
      <c r="B2" s="125"/>
      <c r="C2" s="125"/>
      <c r="D2" s="125"/>
    </row>
    <row r="3" spans="1:5" x14ac:dyDescent="0.25">
      <c r="A3" s="125" t="s">
        <v>1</v>
      </c>
      <c r="B3" s="125"/>
      <c r="C3" s="125"/>
      <c r="D3" s="125"/>
    </row>
    <row r="4" spans="1:5" ht="13.8" thickBot="1" x14ac:dyDescent="0.3">
      <c r="B4" s="2"/>
      <c r="C4" s="2"/>
      <c r="D4" s="2"/>
    </row>
    <row r="5" spans="1:5" s="10" customFormat="1" ht="15.75" customHeight="1" thickBot="1" x14ac:dyDescent="0.35">
      <c r="A5" s="35" t="s">
        <v>2</v>
      </c>
      <c r="B5" s="36" t="s">
        <v>3</v>
      </c>
      <c r="C5" s="33" t="s">
        <v>4</v>
      </c>
      <c r="D5" s="33" t="s">
        <v>5</v>
      </c>
    </row>
    <row r="6" spans="1:5" s="10" customFormat="1" ht="27" customHeight="1" thickBot="1" x14ac:dyDescent="0.35">
      <c r="A6" s="37" t="s">
        <v>91</v>
      </c>
      <c r="B6" s="38"/>
      <c r="C6" s="39">
        <v>7051532</v>
      </c>
      <c r="D6" s="40">
        <v>1</v>
      </c>
      <c r="E6" s="13"/>
    </row>
    <row r="7" spans="1:5" s="10" customFormat="1" ht="19.5" customHeight="1" thickBot="1" x14ac:dyDescent="0.35">
      <c r="A7" s="41"/>
      <c r="B7" s="42"/>
      <c r="C7" s="43"/>
      <c r="D7" s="44"/>
    </row>
    <row r="8" spans="1:5" s="10" customFormat="1" ht="15.75" customHeight="1" thickBot="1" x14ac:dyDescent="0.35">
      <c r="A8" s="119" t="s">
        <v>6</v>
      </c>
      <c r="B8" s="120"/>
      <c r="C8" s="45">
        <f>SUM(C9)+(C13)</f>
        <v>-1625878.3499999996</v>
      </c>
      <c r="D8" s="46"/>
    </row>
    <row r="9" spans="1:5" s="10" customFormat="1" ht="14.4" thickBot="1" x14ac:dyDescent="0.35">
      <c r="A9" s="47" t="s">
        <v>7</v>
      </c>
      <c r="B9" s="48"/>
      <c r="C9" s="45">
        <f>SUM(B11)-(B10)-(B12)</f>
        <v>-1730722.1799999997</v>
      </c>
      <c r="D9" s="44"/>
    </row>
    <row r="10" spans="1:5" s="10" customFormat="1" ht="13.5" customHeight="1" x14ac:dyDescent="0.3">
      <c r="A10" s="49" t="s">
        <v>92</v>
      </c>
      <c r="B10" s="50">
        <v>6846146</v>
      </c>
      <c r="C10" s="51"/>
      <c r="D10" s="44"/>
      <c r="E10" s="11"/>
    </row>
    <row r="11" spans="1:5" s="10" customFormat="1" ht="13.5" customHeight="1" x14ac:dyDescent="0.3">
      <c r="A11" s="52" t="s">
        <v>93</v>
      </c>
      <c r="B11" s="50">
        <v>5115423.82</v>
      </c>
      <c r="C11" s="48"/>
      <c r="D11" s="44"/>
    </row>
    <row r="12" spans="1:5" s="10" customFormat="1" ht="13.5" customHeight="1" thickBot="1" x14ac:dyDescent="0.35">
      <c r="A12" s="52" t="s">
        <v>8</v>
      </c>
      <c r="B12" s="50">
        <v>0</v>
      </c>
      <c r="C12" s="53"/>
      <c r="D12" s="44"/>
    </row>
    <row r="13" spans="1:5" s="10" customFormat="1" ht="13.5" customHeight="1" thickBot="1" x14ac:dyDescent="0.35">
      <c r="A13" s="54" t="s">
        <v>9</v>
      </c>
      <c r="B13" s="48"/>
      <c r="C13" s="45">
        <f>(B14)-(B15)</f>
        <v>104843.82999999999</v>
      </c>
      <c r="D13" s="44"/>
    </row>
    <row r="14" spans="1:5" s="10" customFormat="1" ht="13.5" customHeight="1" x14ac:dyDescent="0.3">
      <c r="A14" s="49" t="s">
        <v>94</v>
      </c>
      <c r="B14" s="50">
        <v>342307.3</v>
      </c>
      <c r="C14" s="48"/>
      <c r="D14" s="44"/>
    </row>
    <row r="15" spans="1:5" s="10" customFormat="1" ht="24.75" customHeight="1" thickBot="1" x14ac:dyDescent="0.35">
      <c r="A15" s="55" t="s">
        <v>95</v>
      </c>
      <c r="B15" s="56">
        <v>237463.47</v>
      </c>
      <c r="C15" s="57"/>
      <c r="D15" s="44"/>
    </row>
    <row r="16" spans="1:5" s="10" customFormat="1" ht="18.75" customHeight="1" thickBot="1" x14ac:dyDescent="0.35">
      <c r="A16" s="58"/>
      <c r="B16" s="59"/>
      <c r="C16" s="59"/>
      <c r="D16" s="44"/>
    </row>
    <row r="17" spans="1:4" s="10" customFormat="1" ht="15.75" customHeight="1" thickBot="1" x14ac:dyDescent="0.35">
      <c r="A17" s="119" t="s">
        <v>10</v>
      </c>
      <c r="B17" s="121"/>
      <c r="C17" s="120"/>
      <c r="D17" s="60"/>
    </row>
    <row r="18" spans="1:4" s="10" customFormat="1" ht="13.5" customHeight="1" thickBot="1" x14ac:dyDescent="0.35">
      <c r="A18" s="61" t="s">
        <v>11</v>
      </c>
      <c r="B18" s="62"/>
      <c r="C18" s="63">
        <f>C6*D18</f>
        <v>352576.60000000003</v>
      </c>
      <c r="D18" s="64">
        <v>0.05</v>
      </c>
    </row>
    <row r="19" spans="1:4" s="10" customFormat="1" ht="13.5" customHeight="1" x14ac:dyDescent="0.3">
      <c r="A19" s="52" t="s">
        <v>12</v>
      </c>
      <c r="B19" s="65">
        <f>'Plano de Custeio '!B7</f>
        <v>88144.15</v>
      </c>
      <c r="C19" s="66"/>
      <c r="D19" s="67"/>
    </row>
    <row r="20" spans="1:4" s="10" customFormat="1" ht="13.5" customHeight="1" x14ac:dyDescent="0.3">
      <c r="A20" s="52" t="s">
        <v>13</v>
      </c>
      <c r="B20" s="65">
        <f>'Plano de Custeio '!B12</f>
        <v>114587.395</v>
      </c>
      <c r="C20" s="48"/>
      <c r="D20" s="44"/>
    </row>
    <row r="21" spans="1:4" s="10" customFormat="1" ht="13.5" customHeight="1" x14ac:dyDescent="0.3">
      <c r="A21" s="52" t="s">
        <v>14</v>
      </c>
      <c r="B21" s="65">
        <f>'Plano de Custeio '!B28</f>
        <v>149845.05499999999</v>
      </c>
      <c r="C21" s="48"/>
      <c r="D21" s="44"/>
    </row>
    <row r="22" spans="1:4" s="10" customFormat="1" ht="13.5" customHeight="1" x14ac:dyDescent="0.3">
      <c r="A22" s="68" t="s">
        <v>15</v>
      </c>
      <c r="B22" s="69">
        <v>0</v>
      </c>
      <c r="C22" s="70"/>
      <c r="D22" s="46"/>
    </row>
    <row r="23" spans="1:4" s="10" customFormat="1" ht="13.5" customHeight="1" thickBot="1" x14ac:dyDescent="0.35">
      <c r="A23" s="71" t="s">
        <v>16</v>
      </c>
      <c r="B23" s="56">
        <f>'Plano de Custeio '!B9</f>
        <v>0</v>
      </c>
      <c r="C23" s="72"/>
      <c r="D23" s="46"/>
    </row>
    <row r="24" spans="1:4" s="10" customFormat="1" ht="21" customHeight="1" thickBot="1" x14ac:dyDescent="0.35">
      <c r="A24" s="73"/>
      <c r="B24" s="74"/>
      <c r="C24" s="74"/>
      <c r="D24" s="44"/>
    </row>
    <row r="25" spans="1:4" s="10" customFormat="1" ht="15.75" customHeight="1" thickBot="1" x14ac:dyDescent="0.35">
      <c r="A25" s="119" t="s">
        <v>17</v>
      </c>
      <c r="B25" s="120"/>
      <c r="C25" s="45">
        <f>(C26)+(C31)+(C36)+(C41)+(C46)</f>
        <v>2742695.23</v>
      </c>
      <c r="D25" s="44"/>
    </row>
    <row r="26" spans="1:4" s="10" customFormat="1" ht="13.5" customHeight="1" thickBot="1" x14ac:dyDescent="0.35">
      <c r="A26" s="47" t="s">
        <v>18</v>
      </c>
      <c r="B26" s="48"/>
      <c r="C26" s="45">
        <f>SUM(B30)+(B29)</f>
        <v>3990645.83</v>
      </c>
      <c r="D26" s="44"/>
    </row>
    <row r="27" spans="1:4" s="10" customFormat="1" ht="13.5" customHeight="1" x14ac:dyDescent="0.3">
      <c r="A27" s="52" t="s">
        <v>96</v>
      </c>
      <c r="B27" s="75">
        <v>3069714.08</v>
      </c>
      <c r="C27" s="51"/>
      <c r="D27" s="44"/>
    </row>
    <row r="28" spans="1:4" s="10" customFormat="1" ht="13.5" customHeight="1" x14ac:dyDescent="0.3">
      <c r="A28" s="52" t="s">
        <v>97</v>
      </c>
      <c r="B28" s="75">
        <v>3060359.91</v>
      </c>
      <c r="C28" s="48"/>
      <c r="D28" s="44"/>
    </row>
    <row r="29" spans="1:4" s="10" customFormat="1" ht="13.5" customHeight="1" x14ac:dyDescent="0.3">
      <c r="A29" s="52" t="s">
        <v>98</v>
      </c>
      <c r="B29" s="76">
        <f>(B28)-(B27)</f>
        <v>-9354.1699999999255</v>
      </c>
      <c r="C29" s="48"/>
      <c r="D29" s="44"/>
    </row>
    <row r="30" spans="1:4" s="10" customFormat="1" ht="13.5" customHeight="1" thickBot="1" x14ac:dyDescent="0.35">
      <c r="A30" s="52" t="s">
        <v>125</v>
      </c>
      <c r="B30" s="75">
        <v>4000000</v>
      </c>
      <c r="C30" s="77"/>
      <c r="D30" s="44"/>
    </row>
    <row r="31" spans="1:4" s="10" customFormat="1" ht="13.5" customHeight="1" thickBot="1" x14ac:dyDescent="0.35">
      <c r="A31" s="54" t="s">
        <v>19</v>
      </c>
      <c r="B31" s="48"/>
      <c r="C31" s="45">
        <f>SUM(B34)-(B35)</f>
        <v>-796836.85000000009</v>
      </c>
      <c r="D31" s="44"/>
    </row>
    <row r="32" spans="1:4" s="10" customFormat="1" ht="13.5" customHeight="1" x14ac:dyDescent="0.3">
      <c r="A32" s="52" t="s">
        <v>99</v>
      </c>
      <c r="B32" s="78">
        <v>377065.45</v>
      </c>
      <c r="C32" s="51"/>
      <c r="D32" s="44"/>
    </row>
    <row r="33" spans="1:4" s="10" customFormat="1" ht="13.5" customHeight="1" x14ac:dyDescent="0.3">
      <c r="A33" s="52" t="s">
        <v>100</v>
      </c>
      <c r="B33" s="78">
        <v>573902.30000000005</v>
      </c>
      <c r="C33" s="48"/>
      <c r="D33" s="44"/>
    </row>
    <row r="34" spans="1:4" s="10" customFormat="1" ht="13.5" customHeight="1" x14ac:dyDescent="0.3">
      <c r="A34" s="52" t="s">
        <v>101</v>
      </c>
      <c r="B34" s="76">
        <f>(B32)-(B33)</f>
        <v>-196836.85000000003</v>
      </c>
      <c r="C34" s="48"/>
      <c r="D34" s="44"/>
    </row>
    <row r="35" spans="1:4" s="10" customFormat="1" ht="13.5" customHeight="1" thickBot="1" x14ac:dyDescent="0.35">
      <c r="A35" s="52" t="s">
        <v>102</v>
      </c>
      <c r="B35" s="78">
        <v>600000</v>
      </c>
      <c r="C35" s="77"/>
      <c r="D35" s="44"/>
    </row>
    <row r="36" spans="1:4" s="10" customFormat="1" ht="13.5" customHeight="1" thickBot="1" x14ac:dyDescent="0.35">
      <c r="A36" s="54" t="s">
        <v>20</v>
      </c>
      <c r="B36" s="48"/>
      <c r="C36" s="45">
        <f>SUM(B39)-(B40)</f>
        <v>-42898.27</v>
      </c>
      <c r="D36" s="44"/>
    </row>
    <row r="37" spans="1:4" s="10" customFormat="1" ht="13.5" customHeight="1" x14ac:dyDescent="0.3">
      <c r="A37" s="52" t="s">
        <v>103</v>
      </c>
      <c r="B37" s="78">
        <v>17927.400000000001</v>
      </c>
      <c r="C37" s="51"/>
      <c r="D37" s="44"/>
    </row>
    <row r="38" spans="1:4" s="10" customFormat="1" ht="13.5" customHeight="1" x14ac:dyDescent="0.3">
      <c r="A38" s="49" t="s">
        <v>104</v>
      </c>
      <c r="B38" s="78">
        <v>40825.67</v>
      </c>
      <c r="C38" s="48"/>
      <c r="D38" s="44"/>
    </row>
    <row r="39" spans="1:4" s="10" customFormat="1" ht="13.5" customHeight="1" x14ac:dyDescent="0.3">
      <c r="A39" s="52" t="s">
        <v>105</v>
      </c>
      <c r="B39" s="76">
        <f>(B37)-(B38)</f>
        <v>-22898.269999999997</v>
      </c>
      <c r="C39" s="48"/>
      <c r="D39" s="44"/>
    </row>
    <row r="40" spans="1:4" s="10" customFormat="1" ht="13.5" customHeight="1" x14ac:dyDescent="0.3">
      <c r="A40" s="52" t="s">
        <v>110</v>
      </c>
      <c r="B40" s="78">
        <v>20000</v>
      </c>
      <c r="C40" s="79"/>
      <c r="D40" s="44"/>
    </row>
    <row r="41" spans="1:4" s="10" customFormat="1" ht="13.5" customHeight="1" thickBot="1" x14ac:dyDescent="0.35">
      <c r="A41" s="54" t="s">
        <v>21</v>
      </c>
      <c r="B41" s="48"/>
      <c r="C41" s="45">
        <f>SUM(B44)-(B45)</f>
        <v>-427694.81</v>
      </c>
      <c r="D41" s="44"/>
    </row>
    <row r="42" spans="1:4" s="10" customFormat="1" ht="13.5" customHeight="1" x14ac:dyDescent="0.3">
      <c r="A42" s="52" t="s">
        <v>106</v>
      </c>
      <c r="B42" s="78">
        <v>47806.400000000001</v>
      </c>
      <c r="C42" s="51"/>
      <c r="D42" s="44"/>
    </row>
    <row r="43" spans="1:4" s="10" customFormat="1" ht="13.5" customHeight="1" x14ac:dyDescent="0.3">
      <c r="A43" s="49" t="s">
        <v>107</v>
      </c>
      <c r="B43" s="78">
        <v>225501.21</v>
      </c>
      <c r="C43" s="48"/>
      <c r="D43" s="44"/>
    </row>
    <row r="44" spans="1:4" s="10" customFormat="1" ht="13.5" customHeight="1" x14ac:dyDescent="0.3">
      <c r="A44" s="52" t="s">
        <v>108</v>
      </c>
      <c r="B44" s="80">
        <f>(B42)-(B43)</f>
        <v>-177694.81</v>
      </c>
      <c r="C44" s="48"/>
      <c r="D44" s="44"/>
    </row>
    <row r="45" spans="1:4" s="10" customFormat="1" ht="13.5" customHeight="1" thickBot="1" x14ac:dyDescent="0.35">
      <c r="A45" s="52" t="s">
        <v>111</v>
      </c>
      <c r="B45" s="78">
        <v>250000</v>
      </c>
      <c r="C45" s="77"/>
      <c r="D45" s="44"/>
    </row>
    <row r="46" spans="1:4" s="10" customFormat="1" ht="13.5" customHeight="1" thickBot="1" x14ac:dyDescent="0.35">
      <c r="A46" s="54" t="s">
        <v>22</v>
      </c>
      <c r="B46" s="48"/>
      <c r="C46" s="45">
        <f>SUM(B49)-(B50)</f>
        <v>19479.330000000002</v>
      </c>
      <c r="D46" s="44"/>
    </row>
    <row r="47" spans="1:4" s="10" customFormat="1" ht="13.5" customHeight="1" x14ac:dyDescent="0.3">
      <c r="A47" s="52" t="s">
        <v>109</v>
      </c>
      <c r="B47" s="78">
        <v>19479.330000000002</v>
      </c>
      <c r="C47" s="51"/>
      <c r="D47" s="44"/>
    </row>
    <row r="48" spans="1:4" s="10" customFormat="1" ht="13.5" customHeight="1" x14ac:dyDescent="0.3">
      <c r="A48" s="52" t="s">
        <v>112</v>
      </c>
      <c r="B48" s="78">
        <v>0</v>
      </c>
      <c r="C48" s="48"/>
      <c r="D48" s="44"/>
    </row>
    <row r="49" spans="1:5" s="10" customFormat="1" ht="13.5" customHeight="1" x14ac:dyDescent="0.3">
      <c r="A49" s="52" t="s">
        <v>113</v>
      </c>
      <c r="B49" s="80">
        <f>(B47)-(B48)</f>
        <v>19479.330000000002</v>
      </c>
      <c r="C49" s="48"/>
      <c r="D49" s="44"/>
    </row>
    <row r="50" spans="1:5" s="10" customFormat="1" ht="13.5" customHeight="1" thickBot="1" x14ac:dyDescent="0.35">
      <c r="A50" s="52" t="s">
        <v>114</v>
      </c>
      <c r="B50" s="81">
        <v>0</v>
      </c>
      <c r="C50" s="77"/>
      <c r="D50" s="44"/>
    </row>
    <row r="51" spans="1:5" s="10" customFormat="1" ht="7.5" customHeight="1" thickBot="1" x14ac:dyDescent="0.35">
      <c r="A51" s="58"/>
      <c r="B51" s="82"/>
      <c r="C51" s="82"/>
      <c r="D51" s="44"/>
    </row>
    <row r="52" spans="1:5" s="10" customFormat="1" ht="15.75" customHeight="1" thickBot="1" x14ac:dyDescent="0.35">
      <c r="A52" s="119" t="s">
        <v>23</v>
      </c>
      <c r="B52" s="120"/>
      <c r="C52" s="45">
        <f>SUM(B53)+(B54)+(B55)+(B56)-(B57)</f>
        <v>1305120.0100000002</v>
      </c>
      <c r="D52" s="34"/>
      <c r="E52" s="12"/>
    </row>
    <row r="53" spans="1:5" s="10" customFormat="1" ht="13.5" customHeight="1" x14ac:dyDescent="0.3">
      <c r="A53" s="52" t="s">
        <v>24</v>
      </c>
      <c r="B53" s="83">
        <f>C8</f>
        <v>-1625878.3499999996</v>
      </c>
      <c r="C53" s="48"/>
      <c r="D53" s="34"/>
      <c r="E53" s="12"/>
    </row>
    <row r="54" spans="1:5" s="10" customFormat="1" ht="13.5" customHeight="1" x14ac:dyDescent="0.3">
      <c r="A54" s="52" t="s">
        <v>25</v>
      </c>
      <c r="B54" s="83">
        <f>C25</f>
        <v>2742695.23</v>
      </c>
      <c r="C54" s="48"/>
      <c r="D54" s="34"/>
      <c r="E54" s="12"/>
    </row>
    <row r="55" spans="1:5" s="10" customFormat="1" ht="13.5" customHeight="1" x14ac:dyDescent="0.3">
      <c r="A55" s="111" t="s">
        <v>26</v>
      </c>
      <c r="B55" s="84">
        <v>0</v>
      </c>
      <c r="C55" s="85"/>
      <c r="D55" s="34"/>
      <c r="E55" s="12"/>
    </row>
    <row r="56" spans="1:5" s="10" customFormat="1" ht="13.5" customHeight="1" x14ac:dyDescent="0.3">
      <c r="A56" s="86" t="s">
        <v>27</v>
      </c>
      <c r="B56" s="65">
        <v>190576.44</v>
      </c>
      <c r="C56" s="87"/>
      <c r="D56" s="34"/>
      <c r="E56" s="12"/>
    </row>
    <row r="57" spans="1:5" s="10" customFormat="1" ht="13.5" customHeight="1" thickBot="1" x14ac:dyDescent="0.35">
      <c r="A57" s="88" t="s">
        <v>28</v>
      </c>
      <c r="B57" s="56">
        <v>2273.31</v>
      </c>
      <c r="C57" s="89"/>
      <c r="D57" s="34"/>
      <c r="E57" s="12"/>
    </row>
    <row r="58" spans="1:5" s="10" customFormat="1" ht="18" customHeight="1" thickBot="1" x14ac:dyDescent="0.35">
      <c r="A58" s="82"/>
      <c r="B58" s="82"/>
      <c r="C58" s="82"/>
      <c r="D58" s="44"/>
    </row>
    <row r="59" spans="1:5" s="10" customFormat="1" ht="15.75" customHeight="1" thickBot="1" x14ac:dyDescent="0.35">
      <c r="A59" s="119" t="s">
        <v>29</v>
      </c>
      <c r="B59" s="121"/>
      <c r="C59" s="120"/>
      <c r="D59" s="60"/>
    </row>
    <row r="60" spans="1:5" s="9" customFormat="1" ht="13.5" customHeight="1" thickBot="1" x14ac:dyDescent="0.35">
      <c r="A60" s="107" t="s">
        <v>30</v>
      </c>
      <c r="B60" s="90"/>
      <c r="C60" s="45">
        <f>(C6)-(C18)</f>
        <v>6698955.4000000004</v>
      </c>
      <c r="D60" s="91">
        <f>SUM(D6)-(D18)</f>
        <v>0.95</v>
      </c>
    </row>
    <row r="61" spans="1:5" s="9" customFormat="1" ht="13.5" customHeight="1" x14ac:dyDescent="0.3">
      <c r="A61" s="98" t="s">
        <v>31</v>
      </c>
      <c r="B61" s="90"/>
      <c r="C61" s="93">
        <v>0</v>
      </c>
      <c r="D61" s="94"/>
    </row>
    <row r="62" spans="1:5" s="9" customFormat="1" ht="13.5" customHeight="1" x14ac:dyDescent="0.3">
      <c r="A62" s="98" t="s">
        <v>32</v>
      </c>
      <c r="B62" s="90"/>
      <c r="C62" s="65">
        <v>0</v>
      </c>
      <c r="D62" s="95"/>
    </row>
    <row r="63" spans="1:5" s="9" customFormat="1" ht="13.5" customHeight="1" x14ac:dyDescent="0.3">
      <c r="A63" s="98" t="s">
        <v>33</v>
      </c>
      <c r="B63" s="96"/>
      <c r="C63" s="97">
        <v>0</v>
      </c>
      <c r="D63" s="95"/>
    </row>
    <row r="64" spans="1:5" s="9" customFormat="1" ht="13.5" customHeight="1" x14ac:dyDescent="0.3">
      <c r="A64" s="98" t="s">
        <v>34</v>
      </c>
      <c r="B64" s="90"/>
      <c r="C64" s="97">
        <f>B65</f>
        <v>0</v>
      </c>
      <c r="D64" s="95"/>
    </row>
    <row r="65" spans="1:4" s="9" customFormat="1" ht="13.5" customHeight="1" x14ac:dyDescent="0.3">
      <c r="A65" s="98" t="s">
        <v>35</v>
      </c>
      <c r="B65" s="97">
        <v>0</v>
      </c>
      <c r="C65" s="90"/>
      <c r="D65" s="95"/>
    </row>
    <row r="66" spans="1:4" s="9" customFormat="1" ht="13.5" customHeight="1" thickBot="1" x14ac:dyDescent="0.35">
      <c r="A66" s="98" t="s">
        <v>36</v>
      </c>
      <c r="B66" s="99"/>
      <c r="C66" s="45">
        <f>B67+B68+B69</f>
        <v>68172.94</v>
      </c>
      <c r="D66" s="95"/>
    </row>
    <row r="67" spans="1:4" s="9" customFormat="1" ht="13.5" customHeight="1" x14ac:dyDescent="0.3">
      <c r="A67" s="98" t="s">
        <v>37</v>
      </c>
      <c r="B67" s="97">
        <v>0</v>
      </c>
      <c r="C67" s="100"/>
      <c r="D67" s="95"/>
    </row>
    <row r="68" spans="1:4" s="9" customFormat="1" ht="13.5" customHeight="1" x14ac:dyDescent="0.3">
      <c r="A68" s="101" t="s">
        <v>38</v>
      </c>
      <c r="B68" s="97">
        <v>68172.94</v>
      </c>
      <c r="C68" s="102"/>
      <c r="D68" s="95"/>
    </row>
    <row r="69" spans="1:4" s="9" customFormat="1" ht="13.5" customHeight="1" x14ac:dyDescent="0.3">
      <c r="A69" s="98" t="s">
        <v>39</v>
      </c>
      <c r="B69" s="97">
        <v>0</v>
      </c>
      <c r="C69" s="102"/>
      <c r="D69" s="95"/>
    </row>
    <row r="70" spans="1:4" s="9" customFormat="1" ht="13.5" customHeight="1" thickBot="1" x14ac:dyDescent="0.35">
      <c r="A70" s="98" t="s">
        <v>40</v>
      </c>
      <c r="B70" s="99"/>
      <c r="C70" s="103">
        <f>(B71)+(B72)</f>
        <v>20616378.809999999</v>
      </c>
      <c r="D70" s="95"/>
    </row>
    <row r="71" spans="1:4" s="9" customFormat="1" ht="27" customHeight="1" x14ac:dyDescent="0.3">
      <c r="A71" s="101" t="s">
        <v>41</v>
      </c>
      <c r="B71" s="97">
        <v>16065472.34</v>
      </c>
      <c r="C71" s="99"/>
      <c r="D71" s="95"/>
    </row>
    <row r="72" spans="1:4" s="9" customFormat="1" ht="44.4" customHeight="1" thickBot="1" x14ac:dyDescent="0.35">
      <c r="A72" s="104" t="s">
        <v>42</v>
      </c>
      <c r="B72" s="105">
        <v>4550906.47</v>
      </c>
      <c r="C72" s="57"/>
      <c r="D72" s="95"/>
    </row>
    <row r="73" spans="1:4" s="9" customFormat="1" ht="13.5" customHeight="1" x14ac:dyDescent="0.3">
      <c r="A73" s="92" t="s">
        <v>43</v>
      </c>
      <c r="B73" s="90"/>
      <c r="C73" s="110">
        <v>0</v>
      </c>
      <c r="D73" s="95"/>
    </row>
    <row r="74" spans="1:4" s="9" customFormat="1" ht="15" customHeight="1" thickBot="1" x14ac:dyDescent="0.35">
      <c r="A74" s="106" t="s">
        <v>124</v>
      </c>
      <c r="B74" s="57"/>
      <c r="C74" s="45">
        <f>C52</f>
        <v>1305120.0100000002</v>
      </c>
      <c r="D74" s="95"/>
    </row>
    <row r="75" spans="1:4" s="10" customFormat="1" ht="15.75" customHeight="1" thickBot="1" x14ac:dyDescent="0.35">
      <c r="A75" s="122" t="s">
        <v>44</v>
      </c>
      <c r="B75" s="123"/>
      <c r="C75" s="45">
        <f>SUM(C60)-(C61)-(C62)-(C63)-(C64)+(C66)+(C70)+(C73)+(C74)</f>
        <v>28688627.16</v>
      </c>
      <c r="D75" s="44"/>
    </row>
    <row r="76" spans="1:4" ht="16.5" customHeight="1" x14ac:dyDescent="0.25">
      <c r="A76" s="3"/>
      <c r="B76" s="4"/>
      <c r="C76" s="4"/>
    </row>
  </sheetData>
  <sheetProtection algorithmName="SHA-512" hashValue="YgtjxB2Noaa0Qw2/0+W8H1yuSq49yCypHvzsDfSFFBQb2doJ4nFwq4rb/urDJp/k5kYZhXAHlMZpMWlV10JWNQ==" saltValue="/Ic3tBgCPil+gbrI7P/jXw==" spinCount="100000" sheet="1" formatCells="0" formatColumns="0" formatRows="0" insertColumns="0" insertRows="0" insertHyperlinks="0" deleteColumns="0" deleteRows="0"/>
  <mergeCells count="9">
    <mergeCell ref="A52:B52"/>
    <mergeCell ref="A17:C17"/>
    <mergeCell ref="A75:B75"/>
    <mergeCell ref="A59:C59"/>
    <mergeCell ref="A1:D1"/>
    <mergeCell ref="A2:D2"/>
    <mergeCell ref="A3:D3"/>
    <mergeCell ref="A8:B8"/>
    <mergeCell ref="A25:B25"/>
  </mergeCells>
  <pageMargins left="0.78740157480314965" right="0.23622047244094491" top="0.19685039370078741" bottom="0.19685039370078741" header="0.31496062992125984" footer="0.31496062992125984"/>
  <pageSetup paperSize="9" scale="82" orientation="portrait" r:id="rId1"/>
  <ignoredErrors>
    <ignoredError sqref="C66 C64 B23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showWhiteSpace="0" zoomScale="150" zoomScaleNormal="150" workbookViewId="0">
      <selection sqref="A1:C1"/>
    </sheetView>
  </sheetViews>
  <sheetFormatPr defaultColWidth="9.109375" defaultRowHeight="14.4" x14ac:dyDescent="0.3"/>
  <cols>
    <col min="1" max="1" width="58.44140625" style="6" bestFit="1" customWidth="1"/>
    <col min="2" max="2" width="15.6640625" style="6" bestFit="1" customWidth="1"/>
    <col min="3" max="3" width="8.88671875" style="6" customWidth="1"/>
    <col min="4" max="4" width="9.109375" style="6"/>
    <col min="5" max="5" width="14" style="6" customWidth="1"/>
    <col min="6" max="6" width="10.44140625" style="6" bestFit="1" customWidth="1"/>
    <col min="7" max="16384" width="9.109375" style="6"/>
  </cols>
  <sheetData>
    <row r="1" spans="1:6" x14ac:dyDescent="0.3">
      <c r="A1" s="126" t="s">
        <v>243</v>
      </c>
      <c r="B1" s="126"/>
      <c r="C1" s="126"/>
    </row>
    <row r="2" spans="1:6" x14ac:dyDescent="0.3">
      <c r="A2" s="126" t="s">
        <v>241</v>
      </c>
      <c r="B2" s="126"/>
      <c r="C2" s="126"/>
    </row>
    <row r="3" spans="1:6" x14ac:dyDescent="0.3">
      <c r="A3" s="126" t="s">
        <v>1</v>
      </c>
      <c r="B3" s="126"/>
      <c r="C3" s="126"/>
    </row>
    <row r="4" spans="1:6" ht="3" customHeight="1" x14ac:dyDescent="0.3">
      <c r="A4" s="5"/>
      <c r="B4" s="5"/>
      <c r="C4" s="5"/>
    </row>
    <row r="5" spans="1:6" ht="4.5" customHeight="1" thickBot="1" x14ac:dyDescent="0.35">
      <c r="A5" s="5"/>
      <c r="B5" s="5"/>
      <c r="C5" s="7"/>
    </row>
    <row r="6" spans="1:6" ht="15" thickBot="1" x14ac:dyDescent="0.35">
      <c r="A6" s="15" t="s">
        <v>45</v>
      </c>
      <c r="B6" s="16" t="s">
        <v>46</v>
      </c>
      <c r="C6" s="17" t="s">
        <v>5</v>
      </c>
    </row>
    <row r="7" spans="1:6" x14ac:dyDescent="0.3">
      <c r="A7" s="18" t="s">
        <v>47</v>
      </c>
      <c r="B7" s="19">
        <f>B11</f>
        <v>88144.15</v>
      </c>
      <c r="C7" s="20">
        <f>C11</f>
        <v>0.25</v>
      </c>
      <c r="F7" s="6">
        <v>352576.6</v>
      </c>
    </row>
    <row r="8" spans="1:6" x14ac:dyDescent="0.3">
      <c r="A8" s="21" t="s">
        <v>48</v>
      </c>
      <c r="B8" s="22">
        <f>F7*C8</f>
        <v>88144.15</v>
      </c>
      <c r="C8" s="23">
        <v>0.25</v>
      </c>
    </row>
    <row r="9" spans="1:6" x14ac:dyDescent="0.3">
      <c r="A9" s="21" t="s">
        <v>49</v>
      </c>
      <c r="B9" s="22"/>
      <c r="C9" s="23"/>
    </row>
    <row r="10" spans="1:6" x14ac:dyDescent="0.3">
      <c r="A10" s="21" t="s">
        <v>50</v>
      </c>
      <c r="B10" s="22"/>
      <c r="C10" s="23"/>
    </row>
    <row r="11" spans="1:6" x14ac:dyDescent="0.3">
      <c r="A11" s="24" t="s">
        <v>3</v>
      </c>
      <c r="B11" s="22">
        <f>SUM(B8:B10)</f>
        <v>88144.15</v>
      </c>
      <c r="C11" s="22">
        <f>SUM(C8:C10)</f>
        <v>0.25</v>
      </c>
    </row>
    <row r="12" spans="1:6" x14ac:dyDescent="0.3">
      <c r="A12" s="25" t="s">
        <v>51</v>
      </c>
      <c r="B12" s="26">
        <f>B20+B27</f>
        <v>114587.395</v>
      </c>
      <c r="C12" s="20">
        <f>C20+C27</f>
        <v>0.32500000000000001</v>
      </c>
    </row>
    <row r="13" spans="1:6" x14ac:dyDescent="0.3">
      <c r="A13" s="27" t="s">
        <v>52</v>
      </c>
      <c r="B13" s="22"/>
      <c r="C13" s="23"/>
    </row>
    <row r="14" spans="1:6" x14ac:dyDescent="0.3">
      <c r="A14" s="21" t="s">
        <v>53</v>
      </c>
      <c r="B14" s="22">
        <f>F7*C14</f>
        <v>14103.063999999998</v>
      </c>
      <c r="C14" s="23">
        <v>0.04</v>
      </c>
      <c r="E14" s="108"/>
    </row>
    <row r="15" spans="1:6" x14ac:dyDescent="0.3">
      <c r="A15" s="21" t="s">
        <v>54</v>
      </c>
      <c r="B15" s="22">
        <f>F7*C15</f>
        <v>8814.4149999999991</v>
      </c>
      <c r="C15" s="23">
        <v>2.5000000000000001E-2</v>
      </c>
    </row>
    <row r="16" spans="1:6" x14ac:dyDescent="0.3">
      <c r="A16" s="21" t="s">
        <v>55</v>
      </c>
      <c r="B16" s="22">
        <f>F7*C16</f>
        <v>10577.297999999999</v>
      </c>
      <c r="C16" s="23">
        <v>0.03</v>
      </c>
    </row>
    <row r="17" spans="1:5" x14ac:dyDescent="0.3">
      <c r="A17" s="21" t="s">
        <v>56</v>
      </c>
      <c r="B17" s="22">
        <f>F7*C17</f>
        <v>15865.946999999998</v>
      </c>
      <c r="C17" s="23">
        <v>4.4999999999999998E-2</v>
      </c>
    </row>
    <row r="18" spans="1:5" x14ac:dyDescent="0.3">
      <c r="A18" s="21" t="s">
        <v>57</v>
      </c>
      <c r="B18" s="22">
        <f>F7*C18</f>
        <v>17628.829999999998</v>
      </c>
      <c r="C18" s="23">
        <v>0.05</v>
      </c>
    </row>
    <row r="19" spans="1:5" x14ac:dyDescent="0.3">
      <c r="A19" s="21" t="s">
        <v>58</v>
      </c>
      <c r="B19" s="22">
        <f>F7*C19</f>
        <v>17628.829999999998</v>
      </c>
      <c r="C19" s="23">
        <v>0.05</v>
      </c>
    </row>
    <row r="20" spans="1:5" x14ac:dyDescent="0.3">
      <c r="A20" s="24" t="s">
        <v>3</v>
      </c>
      <c r="B20" s="28">
        <f>SUM(B14:B19)</f>
        <v>84618.384000000005</v>
      </c>
      <c r="C20" s="28">
        <f>SUM(C14:C19)</f>
        <v>0.24</v>
      </c>
    </row>
    <row r="21" spans="1:5" x14ac:dyDescent="0.3">
      <c r="A21" s="27" t="s">
        <v>59</v>
      </c>
      <c r="B21" s="22"/>
      <c r="C21" s="23"/>
      <c r="E21" s="14"/>
    </row>
    <row r="22" spans="1:5" x14ac:dyDescent="0.3">
      <c r="A22" s="21" t="s">
        <v>60</v>
      </c>
      <c r="B22" s="22">
        <f>D17*C22</f>
        <v>0</v>
      </c>
      <c r="C22" s="23"/>
    </row>
    <row r="23" spans="1:5" x14ac:dyDescent="0.3">
      <c r="A23" s="21" t="s">
        <v>61</v>
      </c>
      <c r="B23" s="22">
        <f>D17*C23</f>
        <v>0</v>
      </c>
      <c r="C23" s="23"/>
    </row>
    <row r="24" spans="1:5" x14ac:dyDescent="0.3">
      <c r="A24" s="29" t="s">
        <v>62</v>
      </c>
      <c r="B24" s="22">
        <f>F7*C24</f>
        <v>29969.010999999999</v>
      </c>
      <c r="C24" s="23">
        <v>8.5000000000000006E-2</v>
      </c>
    </row>
    <row r="25" spans="1:5" x14ac:dyDescent="0.3">
      <c r="A25" s="21" t="s">
        <v>63</v>
      </c>
      <c r="B25" s="22"/>
      <c r="C25" s="23"/>
    </row>
    <row r="26" spans="1:5" x14ac:dyDescent="0.3">
      <c r="A26" s="21" t="s">
        <v>64</v>
      </c>
      <c r="B26" s="22">
        <f>D17*C26</f>
        <v>0</v>
      </c>
      <c r="C26" s="23"/>
    </row>
    <row r="27" spans="1:5" x14ac:dyDescent="0.3">
      <c r="A27" s="24" t="s">
        <v>3</v>
      </c>
      <c r="B27" s="28">
        <f>SUM(B22:B26)</f>
        <v>29969.010999999999</v>
      </c>
      <c r="C27" s="28">
        <f>SUM(C22:C26)</f>
        <v>8.5000000000000006E-2</v>
      </c>
    </row>
    <row r="28" spans="1:5" x14ac:dyDescent="0.3">
      <c r="A28" s="25" t="s">
        <v>65</v>
      </c>
      <c r="B28" s="26">
        <f>B32</f>
        <v>149845.05499999999</v>
      </c>
      <c r="C28" s="20">
        <f>C32</f>
        <v>0.42499999999999999</v>
      </c>
    </row>
    <row r="29" spans="1:5" x14ac:dyDescent="0.3">
      <c r="A29" s="21" t="s">
        <v>66</v>
      </c>
      <c r="B29" s="22"/>
      <c r="C29" s="23"/>
    </row>
    <row r="30" spans="1:5" x14ac:dyDescent="0.3">
      <c r="A30" s="21" t="s">
        <v>67</v>
      </c>
      <c r="B30" s="22">
        <f>F7*C30</f>
        <v>86381.266999999993</v>
      </c>
      <c r="C30" s="23">
        <v>0.245</v>
      </c>
    </row>
    <row r="31" spans="1:5" x14ac:dyDescent="0.3">
      <c r="A31" s="21" t="s">
        <v>68</v>
      </c>
      <c r="B31" s="22">
        <f>F7*C31</f>
        <v>63463.787999999993</v>
      </c>
      <c r="C31" s="23">
        <v>0.18</v>
      </c>
    </row>
    <row r="32" spans="1:5" x14ac:dyDescent="0.3">
      <c r="A32" s="24" t="s">
        <v>3</v>
      </c>
      <c r="B32" s="28">
        <f>SUM(B29:B31)</f>
        <v>149845.05499999999</v>
      </c>
      <c r="C32" s="28">
        <f>SUM(C29:C31)</f>
        <v>0.42499999999999999</v>
      </c>
    </row>
    <row r="33" spans="1:3" x14ac:dyDescent="0.3">
      <c r="A33" s="30" t="s">
        <v>69</v>
      </c>
      <c r="B33" s="26">
        <f>B50</f>
        <v>0</v>
      </c>
      <c r="C33" s="20">
        <f>C50</f>
        <v>0</v>
      </c>
    </row>
    <row r="34" spans="1:3" x14ac:dyDescent="0.3">
      <c r="A34" s="29" t="s">
        <v>70</v>
      </c>
      <c r="B34" s="22"/>
      <c r="C34" s="23"/>
    </row>
    <row r="35" spans="1:3" x14ac:dyDescent="0.3">
      <c r="A35" s="21" t="s">
        <v>71</v>
      </c>
      <c r="B35" s="22"/>
      <c r="C35" s="23"/>
    </row>
    <row r="36" spans="1:3" x14ac:dyDescent="0.3">
      <c r="A36" s="21" t="s">
        <v>72</v>
      </c>
      <c r="B36" s="22"/>
      <c r="C36" s="23"/>
    </row>
    <row r="37" spans="1:3" x14ac:dyDescent="0.3">
      <c r="A37" s="21" t="s">
        <v>73</v>
      </c>
      <c r="B37" s="22"/>
      <c r="C37" s="23"/>
    </row>
    <row r="38" spans="1:3" x14ac:dyDescent="0.3">
      <c r="A38" s="21" t="s">
        <v>74</v>
      </c>
      <c r="B38" s="22"/>
      <c r="C38" s="23"/>
    </row>
    <row r="39" spans="1:3" x14ac:dyDescent="0.3">
      <c r="A39" s="29" t="s">
        <v>75</v>
      </c>
      <c r="B39" s="22"/>
      <c r="C39" s="23"/>
    </row>
    <row r="40" spans="1:3" x14ac:dyDescent="0.3">
      <c r="A40" s="21" t="s">
        <v>76</v>
      </c>
      <c r="B40" s="22"/>
      <c r="C40" s="23"/>
    </row>
    <row r="41" spans="1:3" x14ac:dyDescent="0.3">
      <c r="A41" s="21" t="s">
        <v>77</v>
      </c>
      <c r="B41" s="22"/>
      <c r="C41" s="23"/>
    </row>
    <row r="42" spans="1:3" x14ac:dyDescent="0.3">
      <c r="A42" s="21" t="s">
        <v>78</v>
      </c>
      <c r="B42" s="22"/>
      <c r="C42" s="23"/>
    </row>
    <row r="43" spans="1:3" x14ac:dyDescent="0.3">
      <c r="A43" s="21" t="s">
        <v>79</v>
      </c>
      <c r="B43" s="22"/>
      <c r="C43" s="23"/>
    </row>
    <row r="44" spans="1:3" x14ac:dyDescent="0.3">
      <c r="A44" s="21" t="s">
        <v>80</v>
      </c>
      <c r="B44" s="22"/>
      <c r="C44" s="23"/>
    </row>
    <row r="45" spans="1:3" x14ac:dyDescent="0.3">
      <c r="A45" s="21" t="s">
        <v>81</v>
      </c>
      <c r="B45" s="22"/>
      <c r="C45" s="23"/>
    </row>
    <row r="46" spans="1:3" x14ac:dyDescent="0.3">
      <c r="A46" s="21" t="s">
        <v>82</v>
      </c>
      <c r="B46" s="22"/>
      <c r="C46" s="23"/>
    </row>
    <row r="47" spans="1:3" x14ac:dyDescent="0.3">
      <c r="A47" s="21" t="s">
        <v>83</v>
      </c>
      <c r="B47" s="22"/>
      <c r="C47" s="23"/>
    </row>
    <row r="48" spans="1:3" x14ac:dyDescent="0.3">
      <c r="A48" s="21" t="s">
        <v>84</v>
      </c>
      <c r="B48" s="22"/>
      <c r="C48" s="23"/>
    </row>
    <row r="49" spans="1:3" x14ac:dyDescent="0.3">
      <c r="A49" s="21" t="s">
        <v>85</v>
      </c>
      <c r="B49" s="22"/>
      <c r="C49" s="23"/>
    </row>
    <row r="50" spans="1:3" ht="15" thickBot="1" x14ac:dyDescent="0.35">
      <c r="A50" s="24" t="s">
        <v>3</v>
      </c>
      <c r="B50" s="28">
        <v>0</v>
      </c>
      <c r="C50" s="23">
        <v>0</v>
      </c>
    </row>
    <row r="51" spans="1:3" ht="15" thickBot="1" x14ac:dyDescent="0.35">
      <c r="A51" s="15" t="s">
        <v>86</v>
      </c>
      <c r="B51" s="31">
        <f>B33+B28+B12+B7</f>
        <v>352576.6</v>
      </c>
      <c r="C51" s="32">
        <f>C50+C33+C28+C12+C7</f>
        <v>1</v>
      </c>
    </row>
    <row r="52" spans="1:3" x14ac:dyDescent="0.3">
      <c r="A52" s="8"/>
      <c r="B52" s="14"/>
      <c r="C52" s="8"/>
    </row>
    <row r="53" spans="1:3" x14ac:dyDescent="0.3">
      <c r="B53" s="14"/>
    </row>
  </sheetData>
  <mergeCells count="3">
    <mergeCell ref="A1:C1"/>
    <mergeCell ref="A2:C2"/>
    <mergeCell ref="A3:C3"/>
  </mergeCells>
  <pageMargins left="1.1811023622047245" right="0.23622047244094491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C677-4773-4D86-B21E-F2D4EE192F03}">
  <dimension ref="A2:T92"/>
  <sheetViews>
    <sheetView zoomScale="90" zoomScaleNormal="90" workbookViewId="0">
      <selection activeCell="A3" sqref="A3:K3"/>
    </sheetView>
  </sheetViews>
  <sheetFormatPr defaultRowHeight="14.4" x14ac:dyDescent="0.3"/>
  <cols>
    <col min="1" max="1" width="20.6640625" customWidth="1"/>
    <col min="2" max="2" width="14.44140625" customWidth="1"/>
    <col min="3" max="3" width="21.33203125" customWidth="1"/>
    <col min="4" max="4" width="20.88671875" customWidth="1"/>
    <col min="5" max="5" width="17.33203125" customWidth="1"/>
    <col min="6" max="6" width="17" customWidth="1"/>
    <col min="7" max="7" width="15.109375" customWidth="1"/>
    <col min="8" max="8" width="16" customWidth="1"/>
    <col min="9" max="9" width="15.109375" customWidth="1"/>
    <col min="10" max="10" width="13.6640625" customWidth="1"/>
    <col min="11" max="11" width="17.109375" customWidth="1"/>
    <col min="14" max="15" width="14.6640625" customWidth="1"/>
    <col min="16" max="16" width="17.5546875" customWidth="1"/>
    <col min="17" max="17" width="17" customWidth="1"/>
    <col min="18" max="23" width="14.6640625" customWidth="1"/>
  </cols>
  <sheetData>
    <row r="2" spans="1:20" x14ac:dyDescent="0.3">
      <c r="A2" s="126" t="s">
        <v>242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20" x14ac:dyDescent="0.3">
      <c r="A3" s="130" t="s">
        <v>87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20" x14ac:dyDescent="0.3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Q4" s="129" t="s">
        <v>126</v>
      </c>
      <c r="R4" s="129"/>
      <c r="S4" s="129"/>
      <c r="T4" s="129"/>
    </row>
    <row r="5" spans="1:20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20" ht="37.200000000000003" customHeight="1" x14ac:dyDescent="0.3">
      <c r="A6" s="113" t="s">
        <v>115</v>
      </c>
      <c r="B6" s="113" t="s">
        <v>90</v>
      </c>
      <c r="C6" s="113" t="s">
        <v>117</v>
      </c>
      <c r="D6" s="113" t="s">
        <v>118</v>
      </c>
      <c r="E6" s="113" t="s">
        <v>116</v>
      </c>
      <c r="F6" s="113" t="s">
        <v>119</v>
      </c>
      <c r="G6" s="113" t="s">
        <v>120</v>
      </c>
      <c r="H6" s="113" t="s">
        <v>121</v>
      </c>
      <c r="I6" s="113" t="s">
        <v>122</v>
      </c>
      <c r="J6" s="115" t="s">
        <v>127</v>
      </c>
      <c r="K6" s="115" t="s">
        <v>128</v>
      </c>
    </row>
    <row r="7" spans="1:20" x14ac:dyDescent="0.3">
      <c r="A7" s="114" t="s">
        <v>129</v>
      </c>
      <c r="B7" s="112"/>
      <c r="C7" s="112"/>
      <c r="D7" s="116">
        <v>45659</v>
      </c>
      <c r="E7" s="112" t="s">
        <v>89</v>
      </c>
      <c r="F7" s="117">
        <v>176400</v>
      </c>
      <c r="G7" s="117">
        <v>176400</v>
      </c>
      <c r="H7" s="117">
        <v>0</v>
      </c>
      <c r="I7" s="118">
        <v>0</v>
      </c>
      <c r="J7" s="109">
        <v>176400</v>
      </c>
      <c r="K7" s="109"/>
    </row>
    <row r="8" spans="1:20" x14ac:dyDescent="0.3">
      <c r="A8" s="114" t="s">
        <v>130</v>
      </c>
      <c r="B8" s="112" t="s">
        <v>131</v>
      </c>
      <c r="C8" s="116">
        <v>45169</v>
      </c>
      <c r="D8" s="116">
        <v>45660</v>
      </c>
      <c r="E8" s="112" t="s">
        <v>89</v>
      </c>
      <c r="F8" s="117">
        <v>228746.44</v>
      </c>
      <c r="G8" s="117">
        <v>228746.44</v>
      </c>
      <c r="H8" s="117">
        <v>0</v>
      </c>
      <c r="I8" s="118">
        <v>0</v>
      </c>
      <c r="J8" s="109">
        <v>228746.44</v>
      </c>
      <c r="K8" s="109"/>
    </row>
    <row r="9" spans="1:20" x14ac:dyDescent="0.3">
      <c r="A9" s="114" t="s">
        <v>132</v>
      </c>
      <c r="B9" s="112" t="s">
        <v>133</v>
      </c>
      <c r="C9" s="116">
        <v>45635</v>
      </c>
      <c r="D9" s="112"/>
      <c r="E9" s="112" t="s">
        <v>88</v>
      </c>
      <c r="F9" s="117">
        <v>196459.92</v>
      </c>
      <c r="G9" s="117">
        <v>196459.92</v>
      </c>
      <c r="H9" s="117">
        <v>0</v>
      </c>
      <c r="I9" s="118">
        <v>0</v>
      </c>
      <c r="J9" s="109"/>
      <c r="K9" s="109">
        <v>196459.92</v>
      </c>
    </row>
    <row r="10" spans="1:20" x14ac:dyDescent="0.3">
      <c r="A10" s="114" t="s">
        <v>134</v>
      </c>
      <c r="B10" s="112" t="s">
        <v>135</v>
      </c>
      <c r="C10" s="116">
        <v>45251</v>
      </c>
      <c r="D10" s="116">
        <v>45660</v>
      </c>
      <c r="E10" s="112" t="s">
        <v>89</v>
      </c>
      <c r="F10" s="117">
        <v>167935.24</v>
      </c>
      <c r="G10" s="117">
        <v>167935.24</v>
      </c>
      <c r="H10" s="117">
        <v>0</v>
      </c>
      <c r="I10" s="118">
        <v>0</v>
      </c>
      <c r="J10" s="109">
        <v>167935.24</v>
      </c>
      <c r="K10" s="109"/>
    </row>
    <row r="11" spans="1:20" x14ac:dyDescent="0.3">
      <c r="A11" s="114" t="s">
        <v>136</v>
      </c>
      <c r="B11" s="112" t="s">
        <v>137</v>
      </c>
      <c r="C11" s="116">
        <v>45622</v>
      </c>
      <c r="D11" s="112"/>
      <c r="E11" s="112" t="s">
        <v>138</v>
      </c>
      <c r="F11" s="117">
        <v>448800</v>
      </c>
      <c r="G11" s="117">
        <v>448800</v>
      </c>
      <c r="H11" s="117">
        <v>0</v>
      </c>
      <c r="I11" s="118">
        <v>183600</v>
      </c>
      <c r="J11" s="109"/>
      <c r="K11" s="109">
        <v>448800</v>
      </c>
    </row>
    <row r="12" spans="1:20" x14ac:dyDescent="0.3">
      <c r="A12" s="114" t="s">
        <v>139</v>
      </c>
      <c r="B12" s="112" t="s">
        <v>140</v>
      </c>
      <c r="C12" s="116">
        <v>44252</v>
      </c>
      <c r="D12" s="116">
        <v>45581</v>
      </c>
      <c r="E12" s="112" t="s">
        <v>123</v>
      </c>
      <c r="F12" s="117">
        <v>195777.54</v>
      </c>
      <c r="G12" s="117">
        <v>195777.54</v>
      </c>
      <c r="H12" s="117">
        <v>0</v>
      </c>
      <c r="I12" s="118">
        <v>189897.31</v>
      </c>
      <c r="J12" s="109">
        <v>5880.2300000000105</v>
      </c>
      <c r="K12" s="109"/>
    </row>
    <row r="13" spans="1:20" x14ac:dyDescent="0.3">
      <c r="A13" s="114" t="s">
        <v>141</v>
      </c>
      <c r="B13" s="112" t="s">
        <v>142</v>
      </c>
      <c r="C13" s="116">
        <v>43826</v>
      </c>
      <c r="D13" s="116">
        <v>45791</v>
      </c>
      <c r="E13" s="112" t="s">
        <v>123</v>
      </c>
      <c r="F13" s="117">
        <v>261939.84</v>
      </c>
      <c r="G13" s="117">
        <v>261939.84</v>
      </c>
      <c r="H13" s="117">
        <v>0</v>
      </c>
      <c r="I13" s="118">
        <v>246737.1</v>
      </c>
      <c r="J13" s="109">
        <v>15202.739999999991</v>
      </c>
      <c r="K13" s="109"/>
    </row>
    <row r="14" spans="1:20" x14ac:dyDescent="0.3">
      <c r="A14" s="114" t="s">
        <v>143</v>
      </c>
      <c r="B14" s="112" t="s">
        <v>144</v>
      </c>
      <c r="C14" s="116">
        <v>43826</v>
      </c>
      <c r="D14" s="116">
        <v>45462</v>
      </c>
      <c r="E14" s="112" t="s">
        <v>123</v>
      </c>
      <c r="F14" s="117">
        <v>399965.62</v>
      </c>
      <c r="G14" s="117">
        <v>399965.62</v>
      </c>
      <c r="H14" s="117">
        <v>0</v>
      </c>
      <c r="I14" s="118">
        <v>359969.06</v>
      </c>
      <c r="J14" s="109">
        <v>39996.559999999998</v>
      </c>
      <c r="K14" s="109"/>
    </row>
    <row r="15" spans="1:20" x14ac:dyDescent="0.3">
      <c r="A15" s="114" t="s">
        <v>145</v>
      </c>
      <c r="B15" s="112" t="s">
        <v>146</v>
      </c>
      <c r="C15" s="116">
        <v>45183</v>
      </c>
      <c r="D15" s="116">
        <v>45825</v>
      </c>
      <c r="E15" s="112" t="s">
        <v>123</v>
      </c>
      <c r="F15" s="117">
        <v>170253.88</v>
      </c>
      <c r="G15" s="117">
        <v>170253.88</v>
      </c>
      <c r="H15" s="117">
        <v>0</v>
      </c>
      <c r="I15" s="118">
        <v>127690.45</v>
      </c>
      <c r="J15" s="109">
        <v>42563.430000000008</v>
      </c>
      <c r="K15" s="109"/>
    </row>
    <row r="16" spans="1:20" x14ac:dyDescent="0.3">
      <c r="A16" s="114" t="s">
        <v>147</v>
      </c>
      <c r="B16" s="112" t="s">
        <v>148</v>
      </c>
      <c r="C16" s="116">
        <v>45169</v>
      </c>
      <c r="D16" s="116">
        <v>45796</v>
      </c>
      <c r="E16" s="112" t="s">
        <v>123</v>
      </c>
      <c r="F16" s="117">
        <v>469720.78</v>
      </c>
      <c r="G16" s="117">
        <v>469720.78</v>
      </c>
      <c r="H16" s="117">
        <v>0</v>
      </c>
      <c r="I16" s="118">
        <v>465519.99</v>
      </c>
      <c r="J16" s="109">
        <v>4200.7900000000373</v>
      </c>
      <c r="K16" s="109"/>
    </row>
    <row r="17" spans="1:11" x14ac:dyDescent="0.3">
      <c r="A17" s="114" t="s">
        <v>149</v>
      </c>
      <c r="B17" s="112" t="s">
        <v>150</v>
      </c>
      <c r="C17" s="116">
        <v>45286</v>
      </c>
      <c r="D17" s="116">
        <v>45660</v>
      </c>
      <c r="E17" s="112" t="s">
        <v>89</v>
      </c>
      <c r="F17" s="117">
        <v>499745.49</v>
      </c>
      <c r="G17" s="117">
        <v>494300.11</v>
      </c>
      <c r="H17" s="117">
        <v>0</v>
      </c>
      <c r="I17" s="118">
        <v>0</v>
      </c>
      <c r="J17" s="109">
        <v>499745.49</v>
      </c>
      <c r="K17" s="109"/>
    </row>
    <row r="18" spans="1:11" x14ac:dyDescent="0.3">
      <c r="A18" s="114" t="s">
        <v>151</v>
      </c>
      <c r="B18" s="112" t="s">
        <v>152</v>
      </c>
      <c r="C18" s="116">
        <v>45622</v>
      </c>
      <c r="D18" s="112"/>
      <c r="E18" s="112" t="s">
        <v>88</v>
      </c>
      <c r="F18" s="117">
        <v>484012.35</v>
      </c>
      <c r="G18" s="117">
        <v>484012.35</v>
      </c>
      <c r="H18" s="117">
        <v>0</v>
      </c>
      <c r="I18" s="118">
        <v>0</v>
      </c>
      <c r="J18" s="109"/>
      <c r="K18" s="109">
        <v>484012.35</v>
      </c>
    </row>
    <row r="19" spans="1:11" x14ac:dyDescent="0.3">
      <c r="A19" s="114" t="s">
        <v>153</v>
      </c>
      <c r="B19" s="112" t="s">
        <v>154</v>
      </c>
      <c r="C19" s="116">
        <v>45622</v>
      </c>
      <c r="D19" s="112"/>
      <c r="E19" s="112" t="s">
        <v>138</v>
      </c>
      <c r="F19" s="117">
        <v>167607.51</v>
      </c>
      <c r="G19" s="117">
        <v>167607.51</v>
      </c>
      <c r="H19" s="117">
        <v>0</v>
      </c>
      <c r="I19" s="118">
        <v>77299.759999999995</v>
      </c>
      <c r="J19" s="109"/>
      <c r="K19" s="109">
        <v>167607.51</v>
      </c>
    </row>
    <row r="20" spans="1:11" x14ac:dyDescent="0.3">
      <c r="A20" s="114" t="s">
        <v>155</v>
      </c>
      <c r="B20" s="112" t="s">
        <v>156</v>
      </c>
      <c r="C20" s="116">
        <v>43878</v>
      </c>
      <c r="D20" s="116">
        <v>45831</v>
      </c>
      <c r="E20" s="112" t="s">
        <v>123</v>
      </c>
      <c r="F20" s="117">
        <v>191280.63</v>
      </c>
      <c r="G20" s="117">
        <v>191280.63</v>
      </c>
      <c r="H20" s="117">
        <v>0</v>
      </c>
      <c r="I20" s="118">
        <v>190300.63</v>
      </c>
      <c r="J20" s="109">
        <v>980</v>
      </c>
      <c r="K20" s="109"/>
    </row>
    <row r="21" spans="1:11" x14ac:dyDescent="0.3">
      <c r="A21" s="114" t="s">
        <v>157</v>
      </c>
      <c r="B21" s="112" t="s">
        <v>158</v>
      </c>
      <c r="C21" s="116">
        <v>45121</v>
      </c>
      <c r="D21" s="116">
        <v>45348</v>
      </c>
      <c r="E21" s="112" t="s">
        <v>89</v>
      </c>
      <c r="F21" s="117">
        <v>698015.18</v>
      </c>
      <c r="G21" s="117">
        <v>698015.18</v>
      </c>
      <c r="H21" s="117">
        <v>0</v>
      </c>
      <c r="I21" s="118">
        <v>0</v>
      </c>
      <c r="J21" s="109">
        <v>698015.18</v>
      </c>
      <c r="K21" s="109"/>
    </row>
    <row r="22" spans="1:11" x14ac:dyDescent="0.3">
      <c r="A22" s="114" t="s">
        <v>159</v>
      </c>
      <c r="B22" s="112" t="s">
        <v>160</v>
      </c>
      <c r="C22" s="116">
        <v>45190</v>
      </c>
      <c r="D22" s="116">
        <v>45660</v>
      </c>
      <c r="E22" s="112" t="s">
        <v>89</v>
      </c>
      <c r="F22" s="117">
        <v>387160.73</v>
      </c>
      <c r="G22" s="117">
        <v>387160.73</v>
      </c>
      <c r="H22" s="117">
        <v>0</v>
      </c>
      <c r="I22" s="118">
        <v>0</v>
      </c>
      <c r="J22" s="109">
        <v>387160.73</v>
      </c>
      <c r="K22" s="109"/>
    </row>
    <row r="23" spans="1:11" x14ac:dyDescent="0.3">
      <c r="A23" s="114" t="s">
        <v>161</v>
      </c>
      <c r="B23" s="112" t="s">
        <v>162</v>
      </c>
      <c r="C23" s="116">
        <v>45635</v>
      </c>
      <c r="D23" s="112"/>
      <c r="E23" s="112" t="s">
        <v>88</v>
      </c>
      <c r="F23" s="117">
        <v>172286.11</v>
      </c>
      <c r="G23" s="117">
        <v>172286.11</v>
      </c>
      <c r="H23" s="117">
        <v>0</v>
      </c>
      <c r="I23" s="118">
        <v>0</v>
      </c>
      <c r="J23" s="109"/>
      <c r="K23" s="109">
        <v>172286.11</v>
      </c>
    </row>
    <row r="24" spans="1:11" x14ac:dyDescent="0.3">
      <c r="A24" s="114" t="s">
        <v>163</v>
      </c>
      <c r="B24" s="112" t="s">
        <v>164</v>
      </c>
      <c r="C24" s="116">
        <v>45132</v>
      </c>
      <c r="D24" s="116">
        <v>45660</v>
      </c>
      <c r="E24" s="112" t="s">
        <v>89</v>
      </c>
      <c r="F24" s="117">
        <v>150649.16</v>
      </c>
      <c r="G24" s="117">
        <v>150649.16</v>
      </c>
      <c r="H24" s="117">
        <v>0</v>
      </c>
      <c r="I24" s="118">
        <v>0</v>
      </c>
      <c r="J24" s="109">
        <v>150649.16</v>
      </c>
      <c r="K24" s="109"/>
    </row>
    <row r="25" spans="1:11" x14ac:dyDescent="0.3">
      <c r="A25" s="114" t="s">
        <v>165</v>
      </c>
      <c r="B25" s="112" t="s">
        <v>166</v>
      </c>
      <c r="C25" s="116">
        <v>45126</v>
      </c>
      <c r="D25" s="116">
        <v>45695</v>
      </c>
      <c r="E25" s="112" t="s">
        <v>123</v>
      </c>
      <c r="F25" s="117">
        <v>152499.85</v>
      </c>
      <c r="G25" s="117">
        <v>152499.85</v>
      </c>
      <c r="H25" s="117">
        <v>0</v>
      </c>
      <c r="I25" s="118">
        <v>142952.74</v>
      </c>
      <c r="J25" s="109">
        <v>9547.1100000000151</v>
      </c>
      <c r="K25" s="109"/>
    </row>
    <row r="26" spans="1:11" x14ac:dyDescent="0.3">
      <c r="A26" s="114" t="s">
        <v>167</v>
      </c>
      <c r="B26" s="112" t="s">
        <v>168</v>
      </c>
      <c r="C26" s="116">
        <v>43859</v>
      </c>
      <c r="D26" s="116">
        <v>45819</v>
      </c>
      <c r="E26" s="112" t="s">
        <v>123</v>
      </c>
      <c r="F26" s="117">
        <v>372480.15</v>
      </c>
      <c r="G26" s="117">
        <v>369106.1</v>
      </c>
      <c r="H26" s="117">
        <v>0</v>
      </c>
      <c r="I26" s="118">
        <v>366515.71</v>
      </c>
      <c r="J26" s="109">
        <v>2590.3899999999558</v>
      </c>
      <c r="K26" s="109"/>
    </row>
    <row r="27" spans="1:11" x14ac:dyDescent="0.3">
      <c r="A27" s="114" t="s">
        <v>169</v>
      </c>
      <c r="B27" s="112" t="s">
        <v>170</v>
      </c>
      <c r="C27" s="116">
        <v>45639</v>
      </c>
      <c r="D27" s="112"/>
      <c r="E27" s="112" t="s">
        <v>88</v>
      </c>
      <c r="F27" s="117">
        <v>261878.39</v>
      </c>
      <c r="G27" s="117">
        <v>261878.39</v>
      </c>
      <c r="H27" s="117">
        <v>0</v>
      </c>
      <c r="I27" s="118">
        <v>0</v>
      </c>
      <c r="J27" s="109"/>
      <c r="K27" s="109">
        <v>261878.39</v>
      </c>
    </row>
    <row r="28" spans="1:11" x14ac:dyDescent="0.3">
      <c r="A28" s="114" t="s">
        <v>171</v>
      </c>
      <c r="B28" s="112" t="s">
        <v>172</v>
      </c>
      <c r="C28" s="116">
        <v>45251</v>
      </c>
      <c r="D28" s="116">
        <v>45744</v>
      </c>
      <c r="E28" s="112" t="s">
        <v>123</v>
      </c>
      <c r="F28" s="117">
        <v>167908</v>
      </c>
      <c r="G28" s="117">
        <v>167908</v>
      </c>
      <c r="H28" s="117">
        <v>0</v>
      </c>
      <c r="I28" s="118">
        <v>141763.95000000001</v>
      </c>
      <c r="J28" s="109">
        <v>26144.049999999988</v>
      </c>
      <c r="K28" s="109"/>
    </row>
    <row r="29" spans="1:11" x14ac:dyDescent="0.3">
      <c r="A29" s="114" t="s">
        <v>173</v>
      </c>
      <c r="B29" s="112" t="s">
        <v>174</v>
      </c>
      <c r="C29" s="116">
        <v>44306</v>
      </c>
      <c r="D29" s="116">
        <v>45603</v>
      </c>
      <c r="E29" s="112" t="s">
        <v>123</v>
      </c>
      <c r="F29" s="117">
        <v>228438</v>
      </c>
      <c r="G29" s="117">
        <v>199448</v>
      </c>
      <c r="H29" s="117">
        <v>0</v>
      </c>
      <c r="I29" s="118">
        <v>119458.8</v>
      </c>
      <c r="J29" s="109">
        <v>79989.2</v>
      </c>
      <c r="K29" s="109"/>
    </row>
    <row r="30" spans="1:11" x14ac:dyDescent="0.3">
      <c r="A30" s="114" t="s">
        <v>175</v>
      </c>
      <c r="B30" s="112" t="s">
        <v>176</v>
      </c>
      <c r="C30" s="116">
        <v>45121</v>
      </c>
      <c r="D30" s="116">
        <v>45348</v>
      </c>
      <c r="E30" s="112" t="s">
        <v>89</v>
      </c>
      <c r="F30" s="117">
        <v>152602.67000000001</v>
      </c>
      <c r="G30" s="117">
        <v>152602.67000000001</v>
      </c>
      <c r="H30" s="117">
        <v>0</v>
      </c>
      <c r="I30" s="118">
        <v>0</v>
      </c>
      <c r="J30" s="109">
        <v>152602.67000000001</v>
      </c>
      <c r="K30" s="109"/>
    </row>
    <row r="31" spans="1:11" x14ac:dyDescent="0.3">
      <c r="A31" s="114" t="s">
        <v>177</v>
      </c>
      <c r="B31" s="112" t="s">
        <v>178</v>
      </c>
      <c r="C31" s="116">
        <v>45121</v>
      </c>
      <c r="D31" s="116">
        <v>45348</v>
      </c>
      <c r="E31" s="112" t="s">
        <v>89</v>
      </c>
      <c r="F31" s="117">
        <v>152594.04999999999</v>
      </c>
      <c r="G31" s="117">
        <v>152594.04999999999</v>
      </c>
      <c r="H31" s="117">
        <v>0</v>
      </c>
      <c r="I31" s="118">
        <v>0</v>
      </c>
      <c r="J31" s="109">
        <v>152594.04999999999</v>
      </c>
      <c r="K31" s="109"/>
    </row>
    <row r="32" spans="1:11" x14ac:dyDescent="0.3">
      <c r="A32" s="114" t="s">
        <v>179</v>
      </c>
      <c r="B32" s="112" t="s">
        <v>180</v>
      </c>
      <c r="C32" s="116">
        <v>44299</v>
      </c>
      <c r="D32" s="112"/>
      <c r="E32" s="112" t="s">
        <v>181</v>
      </c>
      <c r="F32" s="117">
        <v>700000</v>
      </c>
      <c r="G32" s="117">
        <v>700000</v>
      </c>
      <c r="H32" s="117">
        <v>0</v>
      </c>
      <c r="I32" s="118">
        <v>687599.46</v>
      </c>
      <c r="J32" s="109"/>
      <c r="K32" s="109"/>
    </row>
    <row r="33" spans="1:11" x14ac:dyDescent="0.3">
      <c r="A33" s="114" t="s">
        <v>182</v>
      </c>
      <c r="B33" s="112" t="s">
        <v>183</v>
      </c>
      <c r="C33" s="116">
        <v>45120</v>
      </c>
      <c r="D33" s="116">
        <v>45660</v>
      </c>
      <c r="E33" s="112" t="s">
        <v>89</v>
      </c>
      <c r="F33" s="117">
        <v>446182.92</v>
      </c>
      <c r="G33" s="117">
        <v>446182.92</v>
      </c>
      <c r="H33" s="117">
        <v>0</v>
      </c>
      <c r="I33" s="118">
        <v>0</v>
      </c>
      <c r="J33" s="109">
        <v>446182.92</v>
      </c>
      <c r="K33" s="109"/>
    </row>
    <row r="34" spans="1:11" x14ac:dyDescent="0.3">
      <c r="A34" s="114" t="s">
        <v>184</v>
      </c>
      <c r="B34" s="112" t="s">
        <v>185</v>
      </c>
      <c r="C34" s="116">
        <v>45121</v>
      </c>
      <c r="D34" s="116">
        <v>45684</v>
      </c>
      <c r="E34" s="112" t="s">
        <v>123</v>
      </c>
      <c r="F34" s="117">
        <v>152831.41</v>
      </c>
      <c r="G34" s="117">
        <v>152831.41</v>
      </c>
      <c r="H34" s="117">
        <v>0</v>
      </c>
      <c r="I34" s="118">
        <v>77184.84</v>
      </c>
      <c r="J34" s="109">
        <v>75646.570000000007</v>
      </c>
      <c r="K34" s="109"/>
    </row>
    <row r="35" spans="1:11" x14ac:dyDescent="0.3">
      <c r="A35" s="114" t="s">
        <v>186</v>
      </c>
      <c r="B35" s="112" t="s">
        <v>187</v>
      </c>
      <c r="C35" s="116">
        <v>44208</v>
      </c>
      <c r="D35" s="116">
        <v>45751</v>
      </c>
      <c r="E35" s="112" t="s">
        <v>123</v>
      </c>
      <c r="F35" s="117">
        <v>178852.5</v>
      </c>
      <c r="G35" s="117">
        <v>178852.5</v>
      </c>
      <c r="H35" s="117">
        <v>0</v>
      </c>
      <c r="I35" s="118">
        <v>174578.85</v>
      </c>
      <c r="J35" s="109">
        <v>4273.6499999999942</v>
      </c>
      <c r="K35" s="109"/>
    </row>
    <row r="36" spans="1:11" x14ac:dyDescent="0.3">
      <c r="A36" s="114" t="s">
        <v>188</v>
      </c>
      <c r="B36" s="112" t="s">
        <v>189</v>
      </c>
      <c r="C36" s="116">
        <v>44600</v>
      </c>
      <c r="D36" s="116">
        <v>45666</v>
      </c>
      <c r="E36" s="112" t="s">
        <v>123</v>
      </c>
      <c r="F36" s="117">
        <v>327720.84000000003</v>
      </c>
      <c r="G36" s="117">
        <v>327720.84000000003</v>
      </c>
      <c r="H36" s="117">
        <v>0</v>
      </c>
      <c r="I36" s="118">
        <v>327720.84000000003</v>
      </c>
      <c r="J36" s="109">
        <v>0</v>
      </c>
      <c r="K36" s="109"/>
    </row>
    <row r="37" spans="1:11" x14ac:dyDescent="0.3">
      <c r="A37" s="114" t="s">
        <v>190</v>
      </c>
      <c r="B37" s="112" t="s">
        <v>191</v>
      </c>
      <c r="C37" s="116">
        <v>45236</v>
      </c>
      <c r="D37" s="116">
        <v>45660</v>
      </c>
      <c r="E37" s="112" t="s">
        <v>89</v>
      </c>
      <c r="F37" s="117">
        <v>499886.11</v>
      </c>
      <c r="G37" s="117">
        <v>499886.11</v>
      </c>
      <c r="H37" s="117">
        <v>0</v>
      </c>
      <c r="I37" s="118">
        <v>0</v>
      </c>
      <c r="J37" s="109">
        <v>499886.11</v>
      </c>
      <c r="K37" s="109"/>
    </row>
    <row r="38" spans="1:11" x14ac:dyDescent="0.3">
      <c r="A38" s="114" t="s">
        <v>192</v>
      </c>
      <c r="B38" s="112" t="s">
        <v>193</v>
      </c>
      <c r="C38" s="116">
        <v>45622</v>
      </c>
      <c r="D38" s="112"/>
      <c r="E38" s="112" t="s">
        <v>138</v>
      </c>
      <c r="F38" s="117">
        <v>161382.81</v>
      </c>
      <c r="G38" s="117">
        <v>161382.81</v>
      </c>
      <c r="H38" s="117">
        <v>0</v>
      </c>
      <c r="I38" s="118">
        <v>76527.509999999995</v>
      </c>
      <c r="J38" s="109"/>
      <c r="K38" s="109">
        <v>161382.81</v>
      </c>
    </row>
    <row r="39" spans="1:11" x14ac:dyDescent="0.3">
      <c r="A39" s="114" t="s">
        <v>194</v>
      </c>
      <c r="B39" s="112" t="s">
        <v>195</v>
      </c>
      <c r="C39" s="116">
        <v>45635</v>
      </c>
      <c r="D39" s="112"/>
      <c r="E39" s="112" t="s">
        <v>138</v>
      </c>
      <c r="F39" s="117">
        <v>396960.24</v>
      </c>
      <c r="G39" s="117">
        <v>396960.24</v>
      </c>
      <c r="H39" s="117">
        <v>0</v>
      </c>
      <c r="I39" s="118">
        <v>123904.67</v>
      </c>
      <c r="J39" s="109"/>
      <c r="K39" s="109">
        <v>396960.24</v>
      </c>
    </row>
    <row r="40" spans="1:11" x14ac:dyDescent="0.3">
      <c r="A40" s="114" t="s">
        <v>196</v>
      </c>
      <c r="B40" s="112" t="s">
        <v>197</v>
      </c>
      <c r="C40" s="116">
        <v>44274</v>
      </c>
      <c r="D40" s="116">
        <v>45693</v>
      </c>
      <c r="E40" s="112" t="s">
        <v>123</v>
      </c>
      <c r="F40" s="117">
        <v>208673.86</v>
      </c>
      <c r="G40" s="117">
        <v>208673.86</v>
      </c>
      <c r="H40" s="117">
        <v>0</v>
      </c>
      <c r="I40" s="118">
        <v>103515.72</v>
      </c>
      <c r="J40" s="109">
        <v>105158.13999999998</v>
      </c>
      <c r="K40" s="109"/>
    </row>
    <row r="41" spans="1:11" x14ac:dyDescent="0.3">
      <c r="A41" s="114" t="s">
        <v>198</v>
      </c>
      <c r="B41" s="112" t="s">
        <v>199</v>
      </c>
      <c r="C41" s="116">
        <v>45169</v>
      </c>
      <c r="D41" s="116">
        <v>45660</v>
      </c>
      <c r="E41" s="112" t="s">
        <v>89</v>
      </c>
      <c r="F41" s="117">
        <v>799999.5</v>
      </c>
      <c r="G41" s="117">
        <v>799999.5</v>
      </c>
      <c r="H41" s="117">
        <v>0</v>
      </c>
      <c r="I41" s="118">
        <v>0</v>
      </c>
      <c r="J41" s="109">
        <v>799999.5</v>
      </c>
      <c r="K41" s="109"/>
    </row>
    <row r="42" spans="1:11" x14ac:dyDescent="0.3">
      <c r="A42" s="114" t="s">
        <v>200</v>
      </c>
      <c r="B42" s="112" t="s">
        <v>201</v>
      </c>
      <c r="C42" s="116">
        <v>44631</v>
      </c>
      <c r="D42" s="116">
        <v>45603</v>
      </c>
      <c r="E42" s="112" t="s">
        <v>123</v>
      </c>
      <c r="F42" s="117">
        <v>566221.4</v>
      </c>
      <c r="G42" s="117">
        <v>566221.4</v>
      </c>
      <c r="H42" s="117">
        <v>0</v>
      </c>
      <c r="I42" s="118">
        <v>565951.34</v>
      </c>
      <c r="J42" s="109">
        <v>270.06000000005588</v>
      </c>
      <c r="K42" s="109"/>
    </row>
    <row r="43" spans="1:11" x14ac:dyDescent="0.3">
      <c r="A43" s="114" t="s">
        <v>202</v>
      </c>
      <c r="B43" s="112" t="s">
        <v>203</v>
      </c>
      <c r="C43" s="116">
        <v>45121</v>
      </c>
      <c r="D43" s="116">
        <v>45796</v>
      </c>
      <c r="E43" s="112" t="s">
        <v>123</v>
      </c>
      <c r="F43" s="117">
        <v>383037.59</v>
      </c>
      <c r="G43" s="117">
        <v>383037.59</v>
      </c>
      <c r="H43" s="117">
        <v>0</v>
      </c>
      <c r="I43" s="118">
        <v>343708.7</v>
      </c>
      <c r="J43" s="109">
        <v>39328.890000000014</v>
      </c>
      <c r="K43" s="109"/>
    </row>
    <row r="44" spans="1:11" x14ac:dyDescent="0.3">
      <c r="A44" s="114" t="s">
        <v>204</v>
      </c>
      <c r="B44" s="112" t="s">
        <v>205</v>
      </c>
      <c r="C44" s="116">
        <v>43535</v>
      </c>
      <c r="D44" s="116">
        <v>45812</v>
      </c>
      <c r="E44" s="112" t="s">
        <v>123</v>
      </c>
      <c r="F44" s="117">
        <v>150000</v>
      </c>
      <c r="G44" s="117">
        <v>150000</v>
      </c>
      <c r="H44" s="117">
        <v>0</v>
      </c>
      <c r="I44" s="118">
        <v>150000</v>
      </c>
      <c r="J44" s="109">
        <v>0</v>
      </c>
      <c r="K44" s="109"/>
    </row>
    <row r="45" spans="1:11" x14ac:dyDescent="0.3">
      <c r="A45" s="114" t="s">
        <v>206</v>
      </c>
      <c r="B45" s="112" t="s">
        <v>207</v>
      </c>
      <c r="C45" s="116">
        <v>45120</v>
      </c>
      <c r="D45" s="116">
        <v>45737</v>
      </c>
      <c r="E45" s="112" t="s">
        <v>123</v>
      </c>
      <c r="F45" s="117">
        <v>363449.63</v>
      </c>
      <c r="G45" s="117">
        <v>363449.63</v>
      </c>
      <c r="H45" s="117">
        <v>0</v>
      </c>
      <c r="I45" s="118">
        <v>263966.56</v>
      </c>
      <c r="J45" s="109">
        <v>99483.07</v>
      </c>
      <c r="K45" s="109"/>
    </row>
    <row r="46" spans="1:11" x14ac:dyDescent="0.3">
      <c r="A46" s="114" t="s">
        <v>208</v>
      </c>
      <c r="B46" s="112" t="s">
        <v>209</v>
      </c>
      <c r="C46" s="116">
        <v>45635</v>
      </c>
      <c r="D46" s="112"/>
      <c r="E46" s="112" t="s">
        <v>88</v>
      </c>
      <c r="F46" s="117">
        <v>395918.49</v>
      </c>
      <c r="G46" s="117">
        <v>395542.79</v>
      </c>
      <c r="H46" s="117">
        <v>0</v>
      </c>
      <c r="I46" s="118">
        <v>0</v>
      </c>
      <c r="J46" s="109"/>
      <c r="K46" s="109">
        <v>395542.79</v>
      </c>
    </row>
    <row r="47" spans="1:11" x14ac:dyDescent="0.3">
      <c r="A47" s="114" t="s">
        <v>210</v>
      </c>
      <c r="B47" s="112" t="s">
        <v>211</v>
      </c>
      <c r="C47" s="116">
        <v>45120</v>
      </c>
      <c r="D47" s="116">
        <v>45660</v>
      </c>
      <c r="E47" s="112" t="s">
        <v>89</v>
      </c>
      <c r="F47" s="117">
        <v>518700.37</v>
      </c>
      <c r="G47" s="117">
        <v>518700.37</v>
      </c>
      <c r="H47" s="117">
        <v>0</v>
      </c>
      <c r="I47" s="118">
        <v>0</v>
      </c>
      <c r="J47" s="109">
        <v>518700.37</v>
      </c>
      <c r="K47" s="109"/>
    </row>
    <row r="48" spans="1:11" x14ac:dyDescent="0.3">
      <c r="A48" s="114" t="s">
        <v>212</v>
      </c>
      <c r="B48" s="112" t="s">
        <v>213</v>
      </c>
      <c r="C48" s="116">
        <v>44627</v>
      </c>
      <c r="D48" s="116">
        <v>45819</v>
      </c>
      <c r="E48" s="112" t="s">
        <v>123</v>
      </c>
      <c r="F48" s="117">
        <v>349999.46</v>
      </c>
      <c r="G48" s="117">
        <v>349999.44</v>
      </c>
      <c r="H48" s="117">
        <v>0</v>
      </c>
      <c r="I48" s="118">
        <v>349999.44</v>
      </c>
      <c r="J48" s="109">
        <v>0</v>
      </c>
      <c r="K48" s="109"/>
    </row>
    <row r="49" spans="1:11" x14ac:dyDescent="0.3">
      <c r="A49" s="114" t="s">
        <v>214</v>
      </c>
      <c r="B49" s="112" t="s">
        <v>215</v>
      </c>
      <c r="C49" s="116">
        <v>45121</v>
      </c>
      <c r="D49" s="116">
        <v>45348</v>
      </c>
      <c r="E49" s="112" t="s">
        <v>89</v>
      </c>
      <c r="F49" s="117">
        <v>396666.83</v>
      </c>
      <c r="G49" s="117">
        <v>396666.83</v>
      </c>
      <c r="H49" s="117">
        <v>0</v>
      </c>
      <c r="I49" s="118">
        <v>0</v>
      </c>
      <c r="J49" s="109">
        <v>396666.83</v>
      </c>
      <c r="K49" s="109"/>
    </row>
    <row r="50" spans="1:11" x14ac:dyDescent="0.3">
      <c r="A50" s="114" t="s">
        <v>216</v>
      </c>
      <c r="B50" s="112" t="s">
        <v>217</v>
      </c>
      <c r="C50" s="116">
        <v>45631</v>
      </c>
      <c r="D50" s="112"/>
      <c r="E50" s="112" t="s">
        <v>88</v>
      </c>
      <c r="F50" s="117">
        <v>257058.85</v>
      </c>
      <c r="G50" s="117">
        <v>257058.85</v>
      </c>
      <c r="H50" s="117">
        <v>0</v>
      </c>
      <c r="I50" s="118">
        <v>0</v>
      </c>
      <c r="J50" s="109"/>
      <c r="K50" s="109">
        <v>257058.85</v>
      </c>
    </row>
    <row r="51" spans="1:11" x14ac:dyDescent="0.3">
      <c r="A51" s="114" t="s">
        <v>218</v>
      </c>
      <c r="B51" s="112" t="s">
        <v>219</v>
      </c>
      <c r="C51" s="116">
        <v>45631</v>
      </c>
      <c r="D51" s="112"/>
      <c r="E51" s="112" t="s">
        <v>138</v>
      </c>
      <c r="F51" s="117">
        <v>188556.38</v>
      </c>
      <c r="G51" s="117">
        <v>188556.38</v>
      </c>
      <c r="H51" s="117">
        <v>0</v>
      </c>
      <c r="I51" s="118">
        <v>104515.2</v>
      </c>
      <c r="J51" s="109"/>
      <c r="K51" s="109">
        <v>188556.38</v>
      </c>
    </row>
    <row r="52" spans="1:11" x14ac:dyDescent="0.3">
      <c r="A52" s="114" t="s">
        <v>220</v>
      </c>
      <c r="B52" s="112"/>
      <c r="C52" s="112"/>
      <c r="D52" s="116">
        <v>45659</v>
      </c>
      <c r="E52" s="112" t="s">
        <v>89</v>
      </c>
      <c r="F52" s="117">
        <v>369361.2</v>
      </c>
      <c r="G52" s="117">
        <v>369361.08</v>
      </c>
      <c r="H52" s="117">
        <v>0</v>
      </c>
      <c r="I52" s="118">
        <v>0</v>
      </c>
      <c r="J52" s="109">
        <v>369361.2</v>
      </c>
      <c r="K52" s="109"/>
    </row>
    <row r="53" spans="1:11" x14ac:dyDescent="0.3">
      <c r="A53" s="114" t="s">
        <v>221</v>
      </c>
      <c r="B53" s="112" t="s">
        <v>222</v>
      </c>
      <c r="C53" s="116">
        <v>43657</v>
      </c>
      <c r="D53" s="116">
        <v>45673</v>
      </c>
      <c r="E53" s="112" t="s">
        <v>123</v>
      </c>
      <c r="F53" s="117">
        <v>128283</v>
      </c>
      <c r="G53" s="117">
        <v>128283</v>
      </c>
      <c r="H53" s="117">
        <v>0</v>
      </c>
      <c r="I53" s="118">
        <v>127000</v>
      </c>
      <c r="J53" s="109">
        <v>1283</v>
      </c>
      <c r="K53" s="109"/>
    </row>
    <row r="54" spans="1:11" x14ac:dyDescent="0.3">
      <c r="A54" s="114" t="s">
        <v>223</v>
      </c>
      <c r="B54" s="112" t="s">
        <v>224</v>
      </c>
      <c r="C54" s="116">
        <v>45173</v>
      </c>
      <c r="D54" s="116">
        <v>45660</v>
      </c>
      <c r="E54" s="112" t="s">
        <v>89</v>
      </c>
      <c r="F54" s="117">
        <v>239870.05</v>
      </c>
      <c r="G54" s="117">
        <v>239870.05</v>
      </c>
      <c r="H54" s="117">
        <v>0</v>
      </c>
      <c r="I54" s="118">
        <v>0</v>
      </c>
      <c r="J54" s="109">
        <v>239870.05</v>
      </c>
      <c r="K54" s="109"/>
    </row>
    <row r="55" spans="1:11" x14ac:dyDescent="0.3">
      <c r="A55" s="114" t="s">
        <v>225</v>
      </c>
      <c r="B55" s="112" t="s">
        <v>226</v>
      </c>
      <c r="C55" s="116">
        <v>43829</v>
      </c>
      <c r="D55" s="116">
        <v>45716</v>
      </c>
      <c r="E55" s="112" t="s">
        <v>123</v>
      </c>
      <c r="F55" s="117">
        <v>619723.73</v>
      </c>
      <c r="G55" s="117">
        <v>569783.92000000004</v>
      </c>
      <c r="H55" s="117">
        <v>0</v>
      </c>
      <c r="I55" s="118">
        <v>336420.71</v>
      </c>
      <c r="J55" s="109">
        <v>233363.21000000002</v>
      </c>
      <c r="K55" s="109"/>
    </row>
    <row r="56" spans="1:11" x14ac:dyDescent="0.3">
      <c r="A56" s="114" t="s">
        <v>227</v>
      </c>
      <c r="B56" s="112" t="s">
        <v>228</v>
      </c>
      <c r="C56" s="116">
        <v>44207</v>
      </c>
      <c r="D56" s="116">
        <v>45603</v>
      </c>
      <c r="E56" s="112" t="s">
        <v>123</v>
      </c>
      <c r="F56" s="117">
        <v>168312</v>
      </c>
      <c r="G56" s="117">
        <v>168312</v>
      </c>
      <c r="H56" s="117">
        <v>0</v>
      </c>
      <c r="I56" s="118">
        <v>168312</v>
      </c>
      <c r="J56" s="109">
        <v>0</v>
      </c>
      <c r="K56" s="109"/>
    </row>
    <row r="57" spans="1:11" x14ac:dyDescent="0.3">
      <c r="A57" s="114" t="s">
        <v>229</v>
      </c>
      <c r="B57" s="112" t="s">
        <v>230</v>
      </c>
      <c r="C57" s="116">
        <v>45631</v>
      </c>
      <c r="D57" s="112"/>
      <c r="E57" s="112" t="s">
        <v>88</v>
      </c>
      <c r="F57" s="117">
        <v>167526.99</v>
      </c>
      <c r="G57" s="117">
        <v>167526.99</v>
      </c>
      <c r="H57" s="117">
        <v>0</v>
      </c>
      <c r="I57" s="118">
        <v>0</v>
      </c>
      <c r="J57" s="109"/>
      <c r="K57" s="109">
        <v>167526.99</v>
      </c>
    </row>
    <row r="58" spans="1:11" x14ac:dyDescent="0.3">
      <c r="A58" s="114" t="s">
        <v>231</v>
      </c>
      <c r="B58" s="112" t="s">
        <v>232</v>
      </c>
      <c r="C58" s="116">
        <v>45622</v>
      </c>
      <c r="D58" s="112"/>
      <c r="E58" s="112" t="s">
        <v>88</v>
      </c>
      <c r="F58" s="117">
        <v>160283.39000000001</v>
      </c>
      <c r="G58" s="117">
        <v>160283.39000000001</v>
      </c>
      <c r="H58" s="117">
        <v>0</v>
      </c>
      <c r="I58" s="118">
        <v>0</v>
      </c>
      <c r="J58" s="109"/>
      <c r="K58" s="109">
        <v>160283.39000000001</v>
      </c>
    </row>
    <row r="59" spans="1:11" x14ac:dyDescent="0.3">
      <c r="A59" s="114" t="s">
        <v>233</v>
      </c>
      <c r="B59" s="112" t="s">
        <v>234</v>
      </c>
      <c r="C59" s="116">
        <v>44638</v>
      </c>
      <c r="D59" s="116">
        <v>45742</v>
      </c>
      <c r="E59" s="112" t="s">
        <v>123</v>
      </c>
      <c r="F59" s="117">
        <v>345275.59</v>
      </c>
      <c r="G59" s="117">
        <v>345275.59</v>
      </c>
      <c r="H59" s="117">
        <v>0</v>
      </c>
      <c r="I59" s="118">
        <v>345275.59</v>
      </c>
      <c r="J59" s="109">
        <v>0</v>
      </c>
      <c r="K59" s="109"/>
    </row>
    <row r="60" spans="1:11" x14ac:dyDescent="0.3">
      <c r="A60" s="114" t="s">
        <v>235</v>
      </c>
      <c r="B60" s="112" t="s">
        <v>236</v>
      </c>
      <c r="C60" s="116">
        <v>45121</v>
      </c>
      <c r="D60" s="116">
        <v>45812</v>
      </c>
      <c r="E60" s="112" t="s">
        <v>123</v>
      </c>
      <c r="F60" s="117">
        <v>206777.28</v>
      </c>
      <c r="G60" s="117">
        <v>206777.28</v>
      </c>
      <c r="H60" s="117">
        <v>0</v>
      </c>
      <c r="I60" s="118">
        <v>206742.04</v>
      </c>
      <c r="J60" s="109">
        <v>35.239999999990687</v>
      </c>
      <c r="K60" s="109"/>
    </row>
    <row r="61" spans="1:11" x14ac:dyDescent="0.3">
      <c r="A61" s="114" t="s">
        <v>237</v>
      </c>
      <c r="B61" s="112" t="s">
        <v>238</v>
      </c>
      <c r="C61" s="116">
        <v>44301</v>
      </c>
      <c r="D61" s="116">
        <v>45449</v>
      </c>
      <c r="E61" s="112" t="s">
        <v>123</v>
      </c>
      <c r="F61" s="117">
        <v>342454.12</v>
      </c>
      <c r="G61" s="117">
        <v>342454.12</v>
      </c>
      <c r="H61" s="117">
        <v>0</v>
      </c>
      <c r="I61" s="118">
        <v>342454.12</v>
      </c>
      <c r="J61" s="109">
        <v>0</v>
      </c>
      <c r="K61" s="109"/>
    </row>
    <row r="62" spans="1:11" x14ac:dyDescent="0.3">
      <c r="A62" s="114" t="s">
        <v>239</v>
      </c>
      <c r="B62" s="112" t="s">
        <v>240</v>
      </c>
      <c r="C62" s="116">
        <v>45638</v>
      </c>
      <c r="D62" s="112"/>
      <c r="E62" s="112" t="s">
        <v>88</v>
      </c>
      <c r="F62" s="117">
        <v>307157.40000000002</v>
      </c>
      <c r="G62" s="117">
        <v>307157.40000000002</v>
      </c>
      <c r="H62" s="117">
        <v>0</v>
      </c>
      <c r="I62" s="118">
        <v>0</v>
      </c>
      <c r="J62" s="109"/>
      <c r="K62" s="109">
        <v>307157.40000000002</v>
      </c>
    </row>
    <row r="63" spans="1:11" x14ac:dyDescent="0.3">
      <c r="J63" s="109">
        <v>9366107.4000000004</v>
      </c>
      <c r="K63" s="109">
        <v>4815200.9300000006</v>
      </c>
    </row>
    <row r="64" spans="1:11" x14ac:dyDescent="0.3">
      <c r="J64" s="128">
        <f>J63-K63</f>
        <v>4550906.47</v>
      </c>
      <c r="K64" s="128"/>
    </row>
    <row r="92" spans="10:11" x14ac:dyDescent="0.3">
      <c r="J92" s="127"/>
      <c r="K92" s="127"/>
    </row>
  </sheetData>
  <mergeCells count="6">
    <mergeCell ref="J92:K92"/>
    <mergeCell ref="J64:K64"/>
    <mergeCell ref="Q4:T4"/>
    <mergeCell ref="A2:K2"/>
    <mergeCell ref="A3:K3"/>
    <mergeCell ref="A4:K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28CC9628AE7E4D9780EBCDDA4CCE5D" ma:contentTypeVersion="13" ma:contentTypeDescription="Crie um novo documento." ma:contentTypeScope="" ma:versionID="40e3ed7a0b9c61ffdb69662ac6a2ec8c">
  <xsd:schema xmlns:xsd="http://www.w3.org/2001/XMLSchema" xmlns:xs="http://www.w3.org/2001/XMLSchema" xmlns:p="http://schemas.microsoft.com/office/2006/metadata/properties" xmlns:ns2="9813519b-3cb6-4eb7-b374-2759e8f8a1ef" xmlns:ns3="78cec8e6-2dd2-454d-b20c-951d9c576460" targetNamespace="http://schemas.microsoft.com/office/2006/metadata/properties" ma:root="true" ma:fieldsID="d657fa035ce3485ea1c983f694771cab" ns2:_="" ns3:_="">
    <xsd:import namespace="9813519b-3cb6-4eb7-b374-2759e8f8a1ef"/>
    <xsd:import namespace="78cec8e6-2dd2-454d-b20c-951d9c5764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519b-3cb6-4eb7-b374-2759e8f8a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ec8e6-2dd2-454d-b20c-951d9c5764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0C0E42-139A-4E19-A33E-B41BE9B95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519b-3cb6-4eb7-b374-2759e8f8a1ef"/>
    <ds:schemaRef ds:uri="78cec8e6-2dd2-454d-b20c-951d9c576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5CFABE-1A2A-47C9-98FA-2E65A339AD8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C1D7F7-C5F6-4FEE-B5AE-DD709512B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 de Aplicação</vt:lpstr>
      <vt:lpstr>Plano de Custeio </vt:lpstr>
      <vt:lpstr>Memória de cálculo investimento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Miramar de Souza Almeida</dc:creator>
  <cp:keywords/>
  <dc:description/>
  <cp:lastModifiedBy>BPG 9 BACIA DO PARDO GRANDE 9</cp:lastModifiedBy>
  <cp:revision/>
  <dcterms:created xsi:type="dcterms:W3CDTF">2015-08-25T14:37:43Z</dcterms:created>
  <dcterms:modified xsi:type="dcterms:W3CDTF">2025-08-07T14:21:08Z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0x010100B528CC9628AE7E4D9780EBCDDA4CCE5D</vt:lpwstr>
  </property>
</Properties>
</file>