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3010" windowHeight="8595"/>
  </bookViews>
  <sheets>
    <sheet name="PA" sheetId="7" r:id="rId1"/>
    <sheet name="PI Fehidro" sheetId="12" r:id="rId2"/>
    <sheet name="PI Geral" sheetId="13" r:id="rId3"/>
    <sheet name="PDCs Del CRH 190" sheetId="15" r:id="rId4"/>
    <sheet name="Operacional" sheetId="16" state="hidden" r:id="rId5"/>
  </sheets>
  <definedNames>
    <definedName name="_xlnm._FilterDatabase" localSheetId="0" hidden="1">PA!$A$1:$O$50</definedName>
    <definedName name="_xlnm._FilterDatabase" localSheetId="1" hidden="1">'PI Fehidro'!$A$1:$N$38</definedName>
    <definedName name="_xlnm._FilterDatabase" localSheetId="2" hidden="1">'PI Geral'!$A$1:$N$38</definedName>
    <definedName name="_xlnm.Print_Area" localSheetId="0">PA!$A$1:$O$49</definedName>
    <definedName name="_xlnm.Print_Area" localSheetId="1">'PI Fehidro'!$A$1:$N$40</definedName>
    <definedName name="_xlnm.Print_Area" localSheetId="2">'PI Geral'!$A$1:$N$40</definedName>
  </definedNames>
  <calcPr calcId="145621"/>
</workbook>
</file>

<file path=xl/calcChain.xml><?xml version="1.0" encoding="utf-8"?>
<calcChain xmlns="http://schemas.openxmlformats.org/spreadsheetml/2006/main">
  <c r="O8" i="7" l="1"/>
  <c r="M9" i="7"/>
  <c r="M10" i="7" l="1"/>
  <c r="O14" i="7" l="1"/>
  <c r="O18" i="7"/>
  <c r="O22" i="7"/>
  <c r="O23" i="7"/>
  <c r="O24" i="7"/>
  <c r="O28" i="7"/>
  <c r="O29" i="7"/>
  <c r="O30" i="7"/>
  <c r="O32" i="7"/>
  <c r="O46" i="7"/>
  <c r="O47" i="7"/>
  <c r="O48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13" i="7"/>
  <c r="M14" i="7"/>
  <c r="M12" i="7"/>
  <c r="M8" i="7"/>
  <c r="M11" i="7"/>
  <c r="M6" i="7"/>
  <c r="M7" i="7"/>
  <c r="O3" i="7" l="1"/>
  <c r="O4" i="7"/>
  <c r="O5" i="7"/>
  <c r="O2" i="7"/>
  <c r="M2" i="7" l="1"/>
  <c r="I6" i="12" l="1"/>
  <c r="M3" i="7" l="1"/>
  <c r="M4" i="7"/>
  <c r="M5" i="7"/>
  <c r="D5" i="13" l="1"/>
  <c r="C5" i="12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F5" i="13"/>
  <c r="H5" i="13"/>
  <c r="D5" i="12"/>
  <c r="J26" i="12"/>
  <c r="F37" i="13" l="1"/>
  <c r="J37" i="13"/>
  <c r="H37" i="13"/>
  <c r="D37" i="13"/>
  <c r="C5" i="13"/>
  <c r="J6" i="12" l="1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7" i="12"/>
  <c r="J28" i="12"/>
  <c r="J29" i="12"/>
  <c r="J30" i="12"/>
  <c r="J31" i="12"/>
  <c r="J32" i="12"/>
  <c r="J33" i="12"/>
  <c r="J34" i="12"/>
  <c r="J35" i="12"/>
  <c r="J36" i="12"/>
  <c r="J5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6" i="13" s="1"/>
  <c r="I27" i="12"/>
  <c r="I28" i="12"/>
  <c r="I29" i="12"/>
  <c r="I30" i="12"/>
  <c r="I31" i="12"/>
  <c r="I32" i="12"/>
  <c r="I33" i="12"/>
  <c r="I34" i="12"/>
  <c r="I35" i="12"/>
  <c r="I36" i="12"/>
  <c r="I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5" i="12"/>
  <c r="G6" i="12"/>
  <c r="G7" i="12"/>
  <c r="G7" i="13" s="1"/>
  <c r="G8" i="12"/>
  <c r="G8" i="13" s="1"/>
  <c r="G9" i="12"/>
  <c r="G10" i="12"/>
  <c r="G10" i="13" s="1"/>
  <c r="G11" i="12"/>
  <c r="G11" i="13" s="1"/>
  <c r="G12" i="12"/>
  <c r="G13" i="12"/>
  <c r="G13" i="13" s="1"/>
  <c r="G14" i="12"/>
  <c r="G14" i="13" s="1"/>
  <c r="G15" i="12"/>
  <c r="G15" i="13" s="1"/>
  <c r="G16" i="12"/>
  <c r="G16" i="13" s="1"/>
  <c r="G17" i="12"/>
  <c r="G17" i="13" s="1"/>
  <c r="G18" i="12"/>
  <c r="G18" i="13" s="1"/>
  <c r="G19" i="12"/>
  <c r="G19" i="13" s="1"/>
  <c r="G20" i="12"/>
  <c r="G21" i="12"/>
  <c r="G21" i="13" s="1"/>
  <c r="G22" i="12"/>
  <c r="G23" i="12"/>
  <c r="G23" i="13" s="1"/>
  <c r="G24" i="12"/>
  <c r="G24" i="13" s="1"/>
  <c r="G25" i="12"/>
  <c r="G25" i="13" s="1"/>
  <c r="G26" i="12"/>
  <c r="G26" i="13" s="1"/>
  <c r="G27" i="12"/>
  <c r="G27" i="13" s="1"/>
  <c r="G28" i="12"/>
  <c r="G28" i="13" s="1"/>
  <c r="G29" i="12"/>
  <c r="G29" i="13" s="1"/>
  <c r="G30" i="12"/>
  <c r="G30" i="13" s="1"/>
  <c r="G31" i="12"/>
  <c r="G31" i="13" s="1"/>
  <c r="G32" i="12"/>
  <c r="G32" i="13" s="1"/>
  <c r="G33" i="12"/>
  <c r="G33" i="13" s="1"/>
  <c r="G34" i="12"/>
  <c r="G35" i="12"/>
  <c r="G35" i="13" s="1"/>
  <c r="G36" i="12"/>
  <c r="G36" i="13" s="1"/>
  <c r="G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5" i="12"/>
  <c r="E5" i="12"/>
  <c r="C13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C6" i="12"/>
  <c r="C7" i="12"/>
  <c r="C8" i="12"/>
  <c r="C9" i="12"/>
  <c r="C10" i="12"/>
  <c r="C11" i="12"/>
  <c r="C12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G6" i="13" l="1"/>
  <c r="I31" i="13"/>
  <c r="G9" i="13"/>
  <c r="I33" i="13"/>
  <c r="I32" i="13"/>
  <c r="I30" i="13"/>
  <c r="I35" i="13"/>
  <c r="I29" i="13"/>
  <c r="I28" i="13"/>
  <c r="I36" i="13"/>
  <c r="I27" i="13"/>
  <c r="I34" i="13"/>
  <c r="I6" i="13"/>
  <c r="G22" i="13"/>
  <c r="I13" i="13"/>
  <c r="I21" i="13"/>
  <c r="I20" i="13"/>
  <c r="I12" i="13"/>
  <c r="K15" i="12"/>
  <c r="G12" i="13"/>
  <c r="K21" i="12"/>
  <c r="K29" i="12"/>
  <c r="G20" i="13"/>
  <c r="G34" i="13"/>
  <c r="E36" i="13"/>
  <c r="E28" i="13"/>
  <c r="E20" i="13"/>
  <c r="E12" i="13"/>
  <c r="E33" i="13"/>
  <c r="E25" i="13"/>
  <c r="E17" i="13"/>
  <c r="E9" i="13"/>
  <c r="I25" i="13"/>
  <c r="I17" i="13"/>
  <c r="I9" i="13"/>
  <c r="I18" i="13"/>
  <c r="I10" i="13"/>
  <c r="E31" i="13"/>
  <c r="E23" i="13"/>
  <c r="E15" i="13"/>
  <c r="E7" i="13"/>
  <c r="I23" i="13"/>
  <c r="I15" i="13"/>
  <c r="I7" i="13"/>
  <c r="K36" i="12"/>
  <c r="K28" i="12"/>
  <c r="K20" i="12"/>
  <c r="E35" i="13"/>
  <c r="E27" i="13"/>
  <c r="E19" i="13"/>
  <c r="E11" i="13"/>
  <c r="I19" i="13"/>
  <c r="I11" i="13"/>
  <c r="E34" i="13"/>
  <c r="E26" i="13"/>
  <c r="E18" i="13"/>
  <c r="E10" i="13"/>
  <c r="E32" i="13"/>
  <c r="E24" i="13"/>
  <c r="E16" i="13"/>
  <c r="E8" i="13"/>
  <c r="I24" i="13"/>
  <c r="I16" i="13"/>
  <c r="I8" i="13"/>
  <c r="E30" i="13"/>
  <c r="E22" i="13"/>
  <c r="E14" i="13"/>
  <c r="E6" i="13"/>
  <c r="I22" i="13"/>
  <c r="I14" i="13"/>
  <c r="E29" i="13"/>
  <c r="E21" i="13"/>
  <c r="E13" i="13"/>
  <c r="K25" i="12"/>
  <c r="K23" i="12"/>
  <c r="K32" i="12"/>
  <c r="K24" i="12"/>
  <c r="K16" i="12"/>
  <c r="K30" i="12"/>
  <c r="K22" i="12"/>
  <c r="K14" i="12"/>
  <c r="K34" i="12"/>
  <c r="C26" i="13"/>
  <c r="K18" i="12"/>
  <c r="C9" i="13"/>
  <c r="K27" i="12"/>
  <c r="C33" i="13"/>
  <c r="C17" i="13"/>
  <c r="K19" i="12"/>
  <c r="K35" i="12"/>
  <c r="K31" i="12"/>
  <c r="C6" i="13"/>
  <c r="C10" i="13"/>
  <c r="C7" i="13"/>
  <c r="C8" i="13"/>
  <c r="C13" i="13"/>
  <c r="C11" i="13"/>
  <c r="C12" i="13"/>
  <c r="C29" i="13"/>
  <c r="C21" i="13"/>
  <c r="C36" i="13"/>
  <c r="C28" i="13"/>
  <c r="C20" i="13"/>
  <c r="C35" i="13"/>
  <c r="C27" i="13"/>
  <c r="C19" i="13"/>
  <c r="C34" i="13"/>
  <c r="C18" i="13"/>
  <c r="C25" i="13"/>
  <c r="C32" i="13"/>
  <c r="C24" i="13"/>
  <c r="C16" i="13"/>
  <c r="C31" i="13"/>
  <c r="C23" i="13"/>
  <c r="C15" i="13"/>
  <c r="C30" i="13"/>
  <c r="C22" i="13"/>
  <c r="C14" i="13"/>
  <c r="K26" i="12"/>
  <c r="K17" i="12"/>
  <c r="K6" i="12"/>
  <c r="K5" i="12"/>
  <c r="J37" i="12"/>
  <c r="C37" i="12"/>
  <c r="K13" i="12"/>
  <c r="K12" i="12"/>
  <c r="K33" i="12"/>
  <c r="K10" i="12"/>
  <c r="L36" i="12"/>
  <c r="L5" i="12"/>
  <c r="K9" i="12"/>
  <c r="K11" i="12"/>
  <c r="K8" i="12"/>
  <c r="K7" i="12"/>
  <c r="K27" i="13" l="1"/>
  <c r="K35" i="13"/>
  <c r="K23" i="13"/>
  <c r="K31" i="13"/>
  <c r="K18" i="13"/>
  <c r="K21" i="13"/>
  <c r="K15" i="13"/>
  <c r="K34" i="13"/>
  <c r="K25" i="13"/>
  <c r="K36" i="13"/>
  <c r="K30" i="13"/>
  <c r="K6" i="13"/>
  <c r="C37" i="13"/>
  <c r="K22" i="13"/>
  <c r="K10" i="13"/>
  <c r="K9" i="13"/>
  <c r="K13" i="13"/>
  <c r="K24" i="13"/>
  <c r="K20" i="13"/>
  <c r="K14" i="13"/>
  <c r="K32" i="13"/>
  <c r="K28" i="13"/>
  <c r="K29" i="13"/>
  <c r="K26" i="13"/>
  <c r="K19" i="13"/>
  <c r="K12" i="13"/>
  <c r="K11" i="13"/>
  <c r="K16" i="13"/>
  <c r="K17" i="13"/>
  <c r="K8" i="13"/>
  <c r="K33" i="13"/>
  <c r="K7" i="13"/>
  <c r="G37" i="12" l="1"/>
  <c r="I5" i="13"/>
  <c r="I37" i="13" s="1"/>
  <c r="G5" i="13"/>
  <c r="G37" i="13" s="1"/>
  <c r="I37" i="12"/>
  <c r="H37" i="12"/>
  <c r="F37" i="12"/>
  <c r="L14" i="12" l="1"/>
  <c r="L19" i="12"/>
  <c r="L27" i="12"/>
  <c r="L11" i="12"/>
  <c r="L8" i="12"/>
  <c r="L22" i="12"/>
  <c r="L16" i="12"/>
  <c r="L31" i="12"/>
  <c r="L33" i="12"/>
  <c r="L34" i="12"/>
  <c r="L9" i="12"/>
  <c r="L29" i="12"/>
  <c r="L31" i="13"/>
  <c r="L13" i="12"/>
  <c r="L28" i="12"/>
  <c r="L26" i="12"/>
  <c r="L17" i="12"/>
  <c r="L15" i="12"/>
  <c r="L24" i="12"/>
  <c r="L18" i="12"/>
  <c r="L6" i="12"/>
  <c r="L21" i="12"/>
  <c r="L25" i="12"/>
  <c r="L23" i="12"/>
  <c r="L20" i="12"/>
  <c r="L7" i="12"/>
  <c r="L32" i="12"/>
  <c r="L30" i="12"/>
  <c r="L10" i="12"/>
  <c r="L12" i="12"/>
  <c r="L25" i="13" l="1"/>
  <c r="L11" i="13"/>
  <c r="L22" i="13"/>
  <c r="L23" i="13"/>
  <c r="L24" i="13"/>
  <c r="L33" i="13"/>
  <c r="L32" i="13"/>
  <c r="L18" i="13"/>
  <c r="L13" i="13"/>
  <c r="L8" i="13"/>
  <c r="L17" i="13"/>
  <c r="L27" i="13"/>
  <c r="L26" i="13"/>
  <c r="L10" i="13"/>
  <c r="L20" i="13"/>
  <c r="L19" i="13"/>
  <c r="L6" i="13" l="1"/>
  <c r="L14" i="13"/>
  <c r="L29" i="13"/>
  <c r="L12" i="13"/>
  <c r="L28" i="13"/>
  <c r="L15" i="13"/>
  <c r="L16" i="13"/>
  <c r="L30" i="13"/>
  <c r="L9" i="13"/>
  <c r="L21" i="13"/>
  <c r="L7" i="13"/>
  <c r="D37" i="12"/>
  <c r="L35" i="12"/>
  <c r="L37" i="12" l="1"/>
  <c r="L35" i="13" l="1"/>
  <c r="L34" i="13"/>
  <c r="E37" i="12"/>
  <c r="K37" i="12"/>
  <c r="K38" i="12" s="1"/>
  <c r="E5" i="13"/>
  <c r="M5" i="12" l="1"/>
  <c r="M36" i="12"/>
  <c r="M26" i="12"/>
  <c r="M18" i="12"/>
  <c r="M23" i="12"/>
  <c r="M34" i="12"/>
  <c r="M25" i="12"/>
  <c r="M29" i="12"/>
  <c r="M31" i="12"/>
  <c r="M19" i="12"/>
  <c r="M16" i="12"/>
  <c r="M11" i="12"/>
  <c r="M28" i="12"/>
  <c r="M20" i="12"/>
  <c r="M21" i="12"/>
  <c r="M32" i="12"/>
  <c r="M12" i="12"/>
  <c r="M13" i="12"/>
  <c r="M24" i="12"/>
  <c r="M22" i="12"/>
  <c r="M10" i="12"/>
  <c r="M9" i="12"/>
  <c r="M6" i="12"/>
  <c r="M17" i="12"/>
  <c r="M8" i="12"/>
  <c r="M27" i="12"/>
  <c r="M7" i="12"/>
  <c r="M14" i="12"/>
  <c r="M30" i="12"/>
  <c r="M33" i="12"/>
  <c r="M15" i="12"/>
  <c r="M35" i="12"/>
  <c r="K5" i="13"/>
  <c r="E37" i="13"/>
  <c r="L5" i="13"/>
  <c r="L37" i="13" s="1"/>
  <c r="L36" i="13"/>
  <c r="K37" i="13" l="1"/>
  <c r="K38" i="13" s="1"/>
  <c r="C38" i="13"/>
  <c r="M31" i="13" l="1"/>
  <c r="M19" i="13"/>
  <c r="M20" i="13"/>
  <c r="M26" i="13"/>
  <c r="M11" i="13"/>
  <c r="M24" i="13"/>
  <c r="M13" i="13"/>
  <c r="M27" i="13"/>
  <c r="M25" i="13"/>
  <c r="M23" i="13"/>
  <c r="M18" i="13"/>
  <c r="M17" i="13"/>
  <c r="M32" i="13"/>
  <c r="M22" i="13"/>
  <c r="M10" i="13"/>
  <c r="M33" i="13"/>
  <c r="M8" i="13"/>
  <c r="M21" i="13"/>
  <c r="M30" i="13"/>
  <c r="M16" i="13"/>
  <c r="M15" i="13"/>
  <c r="M28" i="13"/>
  <c r="M12" i="13"/>
  <c r="M29" i="13"/>
  <c r="M7" i="13"/>
  <c r="M9" i="13"/>
  <c r="M14" i="13"/>
  <c r="M6" i="13"/>
  <c r="M34" i="13"/>
  <c r="M35" i="13"/>
  <c r="M5" i="13"/>
  <c r="N18" i="12"/>
  <c r="N25" i="12"/>
  <c r="N23" i="12"/>
  <c r="N31" i="12"/>
  <c r="N34" i="12"/>
  <c r="N5" i="12"/>
  <c r="N12" i="12"/>
  <c r="N28" i="12"/>
  <c r="N23" i="13" l="1"/>
  <c r="N25" i="13"/>
  <c r="N28" i="13"/>
  <c r="N34" i="13"/>
  <c r="N31" i="13"/>
  <c r="N12" i="13"/>
  <c r="N18" i="13"/>
  <c r="N5" i="13"/>
</calcChain>
</file>

<file path=xl/sharedStrings.xml><?xml version="1.0" encoding="utf-8"?>
<sst xmlns="http://schemas.openxmlformats.org/spreadsheetml/2006/main" count="826" uniqueCount="338">
  <si>
    <t xml:space="preserve">FEHIDRO </t>
  </si>
  <si>
    <t>Outras Fontes</t>
  </si>
  <si>
    <t>PDC 1 - BRH</t>
  </si>
  <si>
    <t>PDC 2 - GRH</t>
  </si>
  <si>
    <t>PDC 3 - MRQ</t>
  </si>
  <si>
    <t>PDC 4 - PCA</t>
  </si>
  <si>
    <t>PDC 5 - GDA</t>
  </si>
  <si>
    <t>PDC 6 - ARH</t>
  </si>
  <si>
    <t>PDC 7 - EHE</t>
  </si>
  <si>
    <t>PDC 8 - CCS</t>
  </si>
  <si>
    <t>1.1</t>
  </si>
  <si>
    <t>1.2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</si>
  <si>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</si>
  <si>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</si>
  <si>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</si>
  <si>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</si>
  <si>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</si>
  <si>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</si>
  <si>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</si>
  <si>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</si>
  <si>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</si>
  <si>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</si>
  <si>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</si>
  <si>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</si>
  <si>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</si>
  <si>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</si>
  <si>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4.1</t>
  </si>
  <si>
    <t>4.2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</si>
  <si>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</si>
  <si>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</si>
  <si>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</si>
  <si>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</si>
  <si>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</si>
  <si>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</si>
  <si>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</si>
  <si>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</si>
  <si>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</si>
  <si>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</si>
  <si>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</si>
  <si>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</si>
  <si>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PDC</t>
  </si>
  <si>
    <t>sub-PDC</t>
  </si>
  <si>
    <t>1.3</t>
  </si>
  <si>
    <t>Ação</t>
  </si>
  <si>
    <t>TOTAL PREVISTO / ANO (R$ mil)</t>
  </si>
  <si>
    <t>TOTAL PREVISTO / QUADRIÊNIO (R$ mil)</t>
  </si>
  <si>
    <t>% por subPDC no Quadriênio</t>
  </si>
  <si>
    <t>% por PDC no Quadriênio</t>
  </si>
  <si>
    <t>Total no Quadriênio / subPDC
(%)</t>
  </si>
  <si>
    <t>Total no Quadriênio / PDC
(%)</t>
  </si>
  <si>
    <t>subPDC</t>
  </si>
  <si>
    <t>Abrangência do subPDC</t>
  </si>
  <si>
    <t>PDC 1 - Bases Técnicas em Recursos Hídricos (BRH)</t>
  </si>
  <si>
    <t>1.1 - Bases e Sistemas de Informação</t>
  </si>
  <si>
    <t>Bases de dados e sistemas de informações em recursos hídricos</t>
  </si>
  <si>
    <t>1.2 - Apoio ao planejamento</t>
  </si>
  <si>
    <t>Apoio ao planejamento e gestão de recursos hídricos</t>
  </si>
  <si>
    <t>1.3 - Enquadramento</t>
  </si>
  <si>
    <t>Enquadramento dos corpos de água em classes, segundo os usos preponderantes da água</t>
  </si>
  <si>
    <t>1.4 - Monitoramento</t>
  </si>
  <si>
    <t>Redes de monitoramento</t>
  </si>
  <si>
    <t>1.5 - Disponibilidade</t>
  </si>
  <si>
    <t>Disponibilidade Hídrica</t>
  </si>
  <si>
    <t>1.6 - Legislação</t>
  </si>
  <si>
    <t>Legislação</t>
  </si>
  <si>
    <t>1.7 - Fontes de poluição</t>
  </si>
  <si>
    <t>Fontes de poluição das águas</t>
  </si>
  <si>
    <t>PDC 2 - Gerenciamento dos Recursos Hídricos (GRH)</t>
  </si>
  <si>
    <t>2.1 - PRH e RS</t>
  </si>
  <si>
    <t>Planos de Recursos Hídricos e Relatórios de Situação</t>
  </si>
  <si>
    <t>2.2 - Outorga</t>
  </si>
  <si>
    <t>Outorga de direitos de uso dos recursos hídricos</t>
  </si>
  <si>
    <t>2.3 - Cobrança</t>
  </si>
  <si>
    <t>Cobrança pelo uso dos recursos hídricos</t>
  </si>
  <si>
    <t>2.4 - Enquadramento</t>
  </si>
  <si>
    <t>Implementação do enquadramento dos corpos de água em classes, segundo os usos preponderantes da água</t>
  </si>
  <si>
    <t>2.5 - Gestão integrada</t>
  </si>
  <si>
    <t>Articulação e cooperação para a gestão integrada dos recursos hídricos</t>
  </si>
  <si>
    <t>2.6</t>
  </si>
  <si>
    <t>2.6 - Infraestrutura do CORHI</t>
  </si>
  <si>
    <t>Apoio à infraestrutura dos órgãos do CORHI</t>
  </si>
  <si>
    <t>PDC 3 - Melhoria e Recuperação da Qualidade das Águas (MRQ)</t>
  </si>
  <si>
    <t>3.1 - Sist. esgotamento</t>
  </si>
  <si>
    <t>Sistema de esgotamento sanitário</t>
  </si>
  <si>
    <t>3.2 - Sist. de resíduos</t>
  </si>
  <si>
    <t>Sistema de resíduos sólidos</t>
  </si>
  <si>
    <t>3.3 - Sist. de drenagem</t>
  </si>
  <si>
    <t>Sistema de drenagem de águas pluviais</t>
  </si>
  <si>
    <t>3.4 - Prevenção de erosão</t>
  </si>
  <si>
    <t>Prevenção e controle de processos erosivos</t>
  </si>
  <si>
    <t>3.5 - Intervenções</t>
  </si>
  <si>
    <t>Intervenções em corpos d´água</t>
  </si>
  <si>
    <t>PDC 4 - Proteção dos corpos d'água (PCA)</t>
  </si>
  <si>
    <t>4.1 - Proteção de mananciais</t>
  </si>
  <si>
    <t>Proteção e conservação de mananciais</t>
  </si>
  <si>
    <t>4.2 - Cobertura vegetal</t>
  </si>
  <si>
    <t>Recomposição da vegetação ciliar e da cobertura vegetal</t>
  </si>
  <si>
    <t>PDC 5 - Gestão da demanda de água (GDA)</t>
  </si>
  <si>
    <t>5.1 - Controle de perdas</t>
  </si>
  <si>
    <t>Controle de perdas em sistemas de abastecimento de água</t>
  </si>
  <si>
    <t>5.2 - Uso racional</t>
  </si>
  <si>
    <t>Racionalização do uso da água</t>
  </si>
  <si>
    <t>5.3 - Reuso</t>
  </si>
  <si>
    <t>Reuso da água</t>
  </si>
  <si>
    <t>PDC 6 - Aproveitamento dos Recursos Hídricos (ARH)</t>
  </si>
  <si>
    <t>6.1 - Usos múltiplos</t>
  </si>
  <si>
    <t>Aproveitamento múltiplo e controle dos recursos hídricos</t>
  </si>
  <si>
    <t>6.2 - Segurança hídrica</t>
  </si>
  <si>
    <t>Segurança hídrica das populações e dessedentação animal</t>
  </si>
  <si>
    <t>6.3 Aprveitamento regional</t>
  </si>
  <si>
    <t>Aproveitamento de recursos hídricos de interesse regional</t>
  </si>
  <si>
    <t>PDC 7 - Eventos Hidrológicos Extremos (EHE)</t>
  </si>
  <si>
    <t>7.1 - Monitoramento de EHE</t>
  </si>
  <si>
    <t>Monitoramento de eventos extremos e sistemas de suporte a decisão</t>
  </si>
  <si>
    <t>7.2 - Mitigação de inundações</t>
  </si>
  <si>
    <t>Ações estruturais para mitigação de inundações e alagamentos</t>
  </si>
  <si>
    <t>7.3 - Mitigação de estiagem</t>
  </si>
  <si>
    <t>Ações estruturais para mitigação de estiagem</t>
  </si>
  <si>
    <t>PDC 8 - Capacitação e comunicação social (CCS)</t>
  </si>
  <si>
    <t>8.1 - Capacitação técnica</t>
  </si>
  <si>
    <t>Capacitação técnica relacionada ao planejamento e gestão de recursos hídricos</t>
  </si>
  <si>
    <t>8.2 - Educ. ambiental</t>
  </si>
  <si>
    <t>Educação ambiental vinculada às ações dos planos de recursos hídricos</t>
  </si>
  <si>
    <t>8.3 - Comunicação</t>
  </si>
  <si>
    <t>Comunicação social e difusão de informações relacionadas à gestão de recursos hídricos</t>
  </si>
  <si>
    <t>ESTIMADO PARA INDICAÇÃO (R$ )</t>
  </si>
  <si>
    <t>Total Quadriênio
Cobrança
(R$)</t>
  </si>
  <si>
    <t>Total Quadriênio
Compensação
(R$)</t>
  </si>
  <si>
    <t>ESTIMADO PARA INDICAÇÃO (R$)</t>
  </si>
  <si>
    <t>Total Quadriênio
FEHIDRO
(R$)</t>
  </si>
  <si>
    <t>Total Quadriênio
Outras Fontes
(R$)</t>
  </si>
  <si>
    <t>CFURH</t>
  </si>
  <si>
    <t>Cobrança Estadual</t>
  </si>
  <si>
    <t>Meta</t>
  </si>
  <si>
    <t>Fonte</t>
  </si>
  <si>
    <t>Área de abrangência da ação</t>
  </si>
  <si>
    <t>6.3 - Aproveitamento regional</t>
  </si>
  <si>
    <t>Inicia em 2020</t>
  </si>
  <si>
    <t>Sim</t>
  </si>
  <si>
    <t>Inicia em 2021</t>
  </si>
  <si>
    <t>Não</t>
  </si>
  <si>
    <t>Inicia em 2022</t>
  </si>
  <si>
    <t>Inicia em 2023</t>
  </si>
  <si>
    <t>Nome da 
área de abrangência</t>
  </si>
  <si>
    <t>Bairro</t>
  </si>
  <si>
    <t>Rua/Avenida</t>
  </si>
  <si>
    <t>Município</t>
  </si>
  <si>
    <t>Bacia</t>
  </si>
  <si>
    <t>Sub-bacia</t>
  </si>
  <si>
    <t>UGRHi</t>
  </si>
  <si>
    <t>Corpo hídrico</t>
  </si>
  <si>
    <t>Especificação de outras fontes</t>
  </si>
  <si>
    <t>TOTAL PREVISTO / ANO (R$)</t>
  </si>
  <si>
    <t>TOTAL PREVISTO / QUADRIÊNIO (R$)</t>
  </si>
  <si>
    <t>subPDC (2)</t>
  </si>
  <si>
    <t>subPDC (3)</t>
  </si>
  <si>
    <t>Outra</t>
  </si>
  <si>
    <t xml:space="preserve">Programa de Investimentos - FEHIDRO </t>
  </si>
  <si>
    <t>Programa de Investimentos - Totais</t>
  </si>
  <si>
    <t>Recursos financeiros (R$)  - 2020</t>
  </si>
  <si>
    <t>Recursos financeiros (R$)  - 2021</t>
  </si>
  <si>
    <t>Recursos financeiros (R$)  - 2022</t>
  </si>
  <si>
    <t>Recursos financeiros (R$)  - 2023</t>
  </si>
  <si>
    <t>Recursos financeiros (R$)  - TOTAL</t>
  </si>
  <si>
    <t>Desenvolvimento, aprimoramento, modernização, implantação, integração, operação e divulgação de bases de dados, sistemas de informações ou de suporte à decisão, para apoio ao planejamento e gestão dos recursos hídricos.</t>
  </si>
  <si>
    <t>Elaboração e disponibilização de estudos, levantamentos ou diagnósticos cujo produto subsidie o planejamento e a gestão de recursos hídricos.</t>
  </si>
  <si>
    <t>Elaboração de estudos de fundamentação para proposta de enquadramento dos corpos de água em classes, segundo os usos preponderantes da água</t>
  </si>
  <si>
    <t>Planejamento, implantação, operação, manutenção, modernização ou ampliação das redes de qualidade e quantidade das águas, assim como o monitoramento dos usos outorgados e a disponibilizacao de dados e informacoes.</t>
  </si>
  <si>
    <t>Elaboração e disponibilização de estudos, diagnósticos e levantamentos, visando a garantia da segurança hídrica para atendimento aos usos multiplos da água e mitigação de conflitos em áreas críticas.</t>
  </si>
  <si>
    <t>Estudos e ações com vistas à proposição ou atualização da legislação afeta aos recursos hídricos e de diretrizes para o disciplinamento do uso e ocupação do solo, incluindo o zoneamento de áreas inundáveis.</t>
  </si>
  <si>
    <t>Estudos, diagnósticos, levantamentos ou cadastros de fontes pontuais ou difusas de poluição das águas, em áreas urbanas ou rurais.</t>
  </si>
  <si>
    <t>Elaboração e publicação do Plano Estadual de Recursos Hídricos, dos Planos de Bacias Hidrográficas e dos respectivos Relatórios de Situação dos Recursos Hídricos, e de demais relatórios de avaliação ou acompanhamento do SIGRH.</t>
  </si>
  <si>
    <t>Aprimoramento dos procedimentos e ações com vistas a garantir o controle dos usos da água.</t>
  </si>
  <si>
    <t>Implementação e acompanhamento da cobrança pelo uso dos recursos hídricos.</t>
  </si>
  <si>
    <t>Implementação do programa de efetivação do enquadramento dos corpos de água em classes e avaliação do programa.</t>
  </si>
  <si>
    <t>Efetivação da articulação e da cooperação entre Estados, Municípios, União, setores usuários de água e entidades de ensino e pesquisa, com vistas ao planejamento e gestão integrada dos recursos hídricos.</t>
  </si>
  <si>
    <t>Apoio, em caráter supletivo, à adequação, ampliação, melhoria ou modernização das instalações físicas, equipamentos, veículos e demais infraestruturas imprescindíveis às atividades de gerenciameto de recursos hídricos.</t>
  </si>
  <si>
    <t>Projetos (básicos e/ou executivos) e obras de sistemas de esgotamento sanitário, em áreas urbanas ou rurais, bem como de tratamento de resíduos sólidos e líquidos provenientes de ETE ou de ETA.</t>
  </si>
  <si>
    <t>Projetos (básicos e/ou executivos) e obras de sistemas de coleta, tratamento e disposição final ou outras ações de manejo de resíduos sólidos, nos casos em que há comprometimento dos recursos hídricos.</t>
  </si>
  <si>
    <t>Projetos (básicos e/ou executivos)  e obras de sistemas urbanos de drenagem de águas pluviais e ações com vistas a promover a contenção da poluição difusa.</t>
  </si>
  <si>
    <t>Projetos (básicos e/ou executivos), obras e ações de prevenção e controle da erosão do solo ou do assoreamento dos corpos d’água, em áreas urbanas ou rurais, visando manutenção ou melhoria da qualidade das águas.</t>
  </si>
  <si>
    <t>Projetos (básicos e/ou executivos), obras e ações visando a melhoria ou recuperação da qualidade das águas, mediante intervenções diretas nos corpos hidricos.</t>
  </si>
  <si>
    <t>Projetos (básicos e/ou executivos), obras e ações de proteção dos corpos d'água com vistas ao aproveitamento da água para usos múltiplos; e operacionalização dos intrumentos da legislação de proteção e recuperação de  mananciais.</t>
  </si>
  <si>
    <t>Projetos (básicos e/ou executivos), serviços e ações de recomposição da cobertura vegetal e incentivo às boas práticas, com destaque para a vegetação ciliar e a proteção de nascentes.</t>
  </si>
  <si>
    <t>Projetos (básicos e/ou executivos), obras e serviços para o controle de perdas nos sistemas de abastecimento dos diferentes setores usuários de água, com ênfase nas redes públicas de abastecimento.</t>
  </si>
  <si>
    <t>Projetos (básicos e/ou executivos), obras e serviços com vistas à parametrização e à racionalização do uso da água e à redução do consumo, nos diferentes setores usuários.</t>
  </si>
  <si>
    <t>Projetos (básicos e/ou executivos), obras e serviços  com vistas ao reuso da água nos setores industrial, comercial, de serviços e de produção agropecuária, dentre outros.</t>
  </si>
  <si>
    <t>Projetos (básicos e/ou executivos) e obras com vistas ao aproveitamento múltiplo e controle dos recursos hídricos, com incentivo à gestão compartilhada e ao rateio de custos entre os setores usuários.</t>
  </si>
  <si>
    <t>Projetos (básicos e/ou executivos) e obras com vistas a garantir a oferta de água para o abastecimento das populações urbanas e rurais e a dessedentação animal.</t>
  </si>
  <si>
    <t>Projetos (básicos e/ou executivos) e obras hidráulicas com vistas à implementação de empreendimentos voltados ao desenvolvimento regional.</t>
  </si>
  <si>
    <t>Implantação, operacionalização, modernização ou aprimoramento de sistemas de alerta, radares meteorológicos ou redes telemétricas integrados a sistemas de suporte à decisão; divulgação de informações e apoio à defesa civil.</t>
  </si>
  <si>
    <t>Projetos (básicos e/ou executivos), serviços e obras hidráulicas para contenção de inundações ou alagamentos ou para regularização de descargas.</t>
  </si>
  <si>
    <t>Projetos (básicos e/ou executivos), serviços e obras hidráulicas temporárias ou emergenciais, para garantir o suprimento dos usuários de água em situações de crise, em conformidade com as prioridades de uso estabelecidas.</t>
  </si>
  <si>
    <t xml:space="preserve">Treinamento e capacitação técnica em temas relacionados ao planejamento e gestão dos recursos hídricos, incluindo parcerias com instituições especializadas.
</t>
  </si>
  <si>
    <t xml:space="preserve">Atividades educativas vinculadas às ações previstas nos PDC priorizados, para o envolvimento da sociedade na implementação dos planos de recursos hídricos.
</t>
  </si>
  <si>
    <t>Ações de comunicação social e difusão de informações diretamente relacionadas à gestão de recursos hídricos.</t>
  </si>
  <si>
    <t>PDC 
cód</t>
  </si>
  <si>
    <t>Sociedade civil</t>
  </si>
  <si>
    <t>Estado</t>
  </si>
  <si>
    <t>Executor 
da Ação (segmento)</t>
  </si>
  <si>
    <t>Região hidrográfica</t>
  </si>
  <si>
    <t>Aquífero</t>
  </si>
  <si>
    <t>Executor da Ação 
(nome da entidade ou órgão)</t>
  </si>
  <si>
    <t>Prioritário</t>
  </si>
  <si>
    <t>Não prioritário</t>
  </si>
  <si>
    <t>PDC 1 e 2</t>
  </si>
  <si>
    <t>Prioridade de execução cf. art. 2 delib. CRH 188/16</t>
  </si>
  <si>
    <t>A definir</t>
  </si>
  <si>
    <t>Todos os municipios com Planos de Macrodrenagem elaborados</t>
  </si>
  <si>
    <t>Contratar e/ou atualizar Plano de Macrodrenagem</t>
  </si>
  <si>
    <t>Elaborar 23 projetos de microdrenagem até 2027</t>
  </si>
  <si>
    <t>Contratar e/ou atualizar Plano de Microdrenagem</t>
  </si>
  <si>
    <t>Elaborar e implantar 23 Planos Municipais de Resíduos Sólidos até 2023</t>
  </si>
  <si>
    <t>Revisar os Planos Municipais de Resíduos Sólidos</t>
  </si>
  <si>
    <t>Executar 1 projeto em 2022</t>
  </si>
  <si>
    <t>Atualizar e revisar Plano Diretor de Educação ambiental</t>
  </si>
  <si>
    <t>Articular os espaços  educativos via site e ações presenciais</t>
  </si>
  <si>
    <t>1 levantamento/diagnóstico em 2020</t>
  </si>
  <si>
    <t xml:space="preserve">Realizar levantamento das ações de educação ambiental realizadas na UGRHI 11 desde a última atualização do Plano Diretor e diagnosticar os espaços coletivos de educação ambiental </t>
  </si>
  <si>
    <t>Revisao o plano em 2022</t>
  </si>
  <si>
    <t>Revisão do Plano Diretor de Matas Ciliares</t>
  </si>
  <si>
    <t>Realizar 1 estudo contemplando as áreas críticas na área de abrangência em 2023</t>
  </si>
  <si>
    <t>Realizar estudo sobre a atividade de mineração de areia no Vale do Ribeira</t>
  </si>
  <si>
    <t>Realizar 1 levantamento em 2022</t>
  </si>
  <si>
    <t>Realizar estudo em 2021</t>
  </si>
  <si>
    <t>Estudar a criação de um fundo permanente de pagamento por serviços ambientais, com recursos vindos de compensações ambientais, cobrança pelo uso da água, transposição de águas e outras fontes</t>
  </si>
  <si>
    <t>Realizar 1 levantamento em 1 sub-bacias da UGRHI 11</t>
  </si>
  <si>
    <t>Diagnóstico da situação atual dos corpos de água da UGRHI 11</t>
  </si>
  <si>
    <t>Instalação de novos pontos de monitoramento fluviométrico e realizar reparos necessários nos pontos existentes e atualização do sistema de informação</t>
  </si>
  <si>
    <t>Ampliação e manutenção da rede de monitoramento hidrológico</t>
  </si>
  <si>
    <t>Desenvolver estudo para previsão e alerta para as inundações em 2021</t>
  </si>
  <si>
    <t>Modelagem Hidrológica para previsão de cheias</t>
  </si>
  <si>
    <t>Execução de reforma predial e aquisição de material permanente em 2021</t>
  </si>
  <si>
    <t>Adequação da infraestrutura da Secretaria Executiva</t>
  </si>
  <si>
    <t>Instalação de uma sala com equipamentos de informática e multimídia, para o funcionamento da CT-APRM-AJSL, em 2021</t>
  </si>
  <si>
    <t>Infrastrutura de apoio para CT-APRM-AJSL</t>
  </si>
  <si>
    <t>Viabilizar a contratação de 20 empreendimentos de Unidades de Saneamento Individual na área rural da UGRHI 11 até 2023</t>
  </si>
  <si>
    <t>Saneamento rural</t>
  </si>
  <si>
    <t>Viabilizar a implantação ou manutenção de 8 empreendimentos de coleta seletiva nos municípios da UGRHI até 2023</t>
  </si>
  <si>
    <t>Implantar a coleta seletiva nos municípios</t>
  </si>
  <si>
    <t>Reazlizar 4 Obras e ações de proteção e controle da erosão do solo ou do assoreamento dos corpos d'água até 2023</t>
  </si>
  <si>
    <t>Combate a erosão de cursos d'água</t>
  </si>
  <si>
    <t>Executar 1 projeto de Diagnóstico, prognóstico e plano de ação em 2021</t>
  </si>
  <si>
    <t>Implantar projeto de Pagamentos por Serviços Ambientais  - PSA na UGRHI 11</t>
  </si>
  <si>
    <t>Elaborar e executar 2 projetos piloto de produção de SAF ou sistema orgânico, com objetivo de formar unidade(s) demonstrativa(s) para fortalecimento e experimentação da técnica na bacia em 2020 e 2022</t>
  </si>
  <si>
    <t>Fomentar a produção agroecológica e orgânica</t>
  </si>
  <si>
    <t>Elaborar e executar 2 projetos de recuperação de APPs, em 2021 e 2023</t>
  </si>
  <si>
    <t>Recuperar as APPs conforme o Plano Diretor de Mata Ciliares do CBH-RB</t>
  </si>
  <si>
    <t>Desenvolver 1 projeto em 2020 de fortalecimento da rede de viveiros de produção de mudas na Bacia</t>
  </si>
  <si>
    <t>Apoiar iniciativas de produção de mudas e sementes de espécies florestais nativas em toda a UGRHI</t>
  </si>
  <si>
    <t>Desenvolvimento de estudo de concepção e projeto executivo do sistema de abastecimento  da Vila Barra do Uma</t>
  </si>
  <si>
    <t>Implantar 2 projetos de sistemas de alerta nos municípios com histórico de inundação, em 2021 e 2023.</t>
  </si>
  <si>
    <t>Apoio a Defesa Civil</t>
  </si>
  <si>
    <t>Incentivar a implantação de um radar meteorológico até 2023</t>
  </si>
  <si>
    <t>Implantar radar meteorológico com abrangência no Vale do Ribeira</t>
  </si>
  <si>
    <t>Executar 12 empreendimentos de canalização e/ou desassoreamento em cursos d'água até 2023</t>
  </si>
  <si>
    <t>Revitalização de cursos d'agua</t>
  </si>
  <si>
    <t xml:space="preserve">Realizar um evento a cada 3 anos de pagamento de serviços ambientais, práticas ambientais sustentáveis e legislação Ambiental  pertinente para agricultores </t>
  </si>
  <si>
    <t>Promover debates periódicos sobre mecanismos de pagamento por serviços ambientais, práticas ambientais sustentáveis e legislação Ambiental (1,5 evento/ano)</t>
  </si>
  <si>
    <t>Realizar oficinas de capacitação dos assuntos constantes do plano de bacia via projetos Fehidro a cada 2 anos</t>
  </si>
  <si>
    <t xml:space="preserve">Realizar  capacitação e orientação  nos temas e públicos prioritários </t>
  </si>
  <si>
    <t>Realizar ações permanentes de educação ambiental</t>
  </si>
  <si>
    <t>Realizar ações de Educação ambiental (sensibilização e mobilização social) nos temas prioritários para o público prioritário</t>
  </si>
  <si>
    <t>Realizar 1 projeto por ano</t>
  </si>
  <si>
    <t xml:space="preserve">Realizar ações de educação ambiental (sensibilização e mobilização social) nos temas prioritários para o público prioritário via parcerias </t>
  </si>
  <si>
    <t>Realizar um evento por ano</t>
  </si>
  <si>
    <t>Realizar a Semana da água do Vale do Ribeira</t>
  </si>
  <si>
    <t>Realizar a Semana do meio ambiente do Vale do Ribeira</t>
  </si>
  <si>
    <t>Apoiar o Diálogo Interbacias anualmente</t>
  </si>
  <si>
    <t>Apoiar realização do Diálogo Interbacias de Educação Ambiental em Recursos Hídricos</t>
  </si>
  <si>
    <t>elaborar o calendário de eventos do Vale do Ribeira (revelando, expovale, expojac, festa pupunha, feira de sementes, etc)</t>
  </si>
  <si>
    <t>Inserção da temática de água e meio ambiente nas feiras e festas existentes</t>
  </si>
  <si>
    <t>Realizar debate bianual entre os órgãos públicos sobre legislação ambiental (interpretação/aplicação/parcerias)</t>
  </si>
  <si>
    <t>Promover debates periódicos sobre mecanismos de pagamento por serviços ambientais, práticas ambientais sustentáveis e legislação Ambiental</t>
  </si>
  <si>
    <t>Realizar evento a cada início de mandato com os diretores municipais de meio ambiente e educação, diretorias regionais de ensino, coordenadoria de educação ambiental e outros parceiros</t>
  </si>
  <si>
    <t>Fomentar planos e programas municipais permanentes de educação ambiental</t>
  </si>
  <si>
    <t>Produzir materiais educativos e informativos sobre 1 temática a cada 2 anos</t>
  </si>
  <si>
    <t>Produzir série didática com materiais educativos e informativos sobre educação ambiental e recursos hídricos, com identidade local,  para população leiga, em linguagem acessível e lúdica ( 1 temática a cada 2 anos)</t>
  </si>
  <si>
    <t>Realizar  oficinas de capacitação a cada 2 anos</t>
  </si>
  <si>
    <t>Oficinas de capacitação em recursos hídricos para educadores</t>
  </si>
  <si>
    <t>Divulgação na mídia regional  e palestras de conscientização/orientação aos produtores rurais sobre o uso adequado de agrotóxicos  e o manejo e recolhimento das embalagens de agrotóxico</t>
  </si>
  <si>
    <t>Redução e utilização adequada dos agrotóxicos</t>
  </si>
  <si>
    <t>Reproduzir material de apoio (kit água)  a cada biênio</t>
  </si>
  <si>
    <t>Inserção da temática de água e meio ambiente na sociedade.</t>
  </si>
  <si>
    <t>Adequar e equipar 1 centro e espaço de Educação Ambiental</t>
  </si>
  <si>
    <t>Incentivar e fomentar a criação de centros e espaços de Educação Ambiental.</t>
  </si>
  <si>
    <t>Execução de projetos bianuais de elaboração de releases, boletins informativos e operação das ferramentas de comunicação</t>
  </si>
  <si>
    <t>Ampliar comunicação  do CBH internamente e com público em geral (plano de comunicação elaborado)</t>
  </si>
  <si>
    <t>Atualização anual de 1 site e operação de 2 mídias sociais</t>
  </si>
  <si>
    <t>Ampliar comunicação  do CBH internamente e com público em geral</t>
  </si>
  <si>
    <t>Médio e Baixo Ribeira, Juquiá e Jacupiranga</t>
  </si>
  <si>
    <t>Jacupiranga</t>
  </si>
  <si>
    <t>Ribeira de Iguape e principais afluentes</t>
  </si>
  <si>
    <t>Alto Juquiá e São Lourenço</t>
  </si>
  <si>
    <t>"áreas críticas de abastecimento"</t>
  </si>
  <si>
    <t>Vila Barra do Uma, no município de Peruíbe</t>
  </si>
  <si>
    <t>Vertente Litorânea</t>
  </si>
  <si>
    <t>Municípios da UGRHI 11</t>
  </si>
  <si>
    <t>Tomador</t>
  </si>
  <si>
    <t>CBH-RB, òrgãos públicos e parceiros</t>
  </si>
  <si>
    <t>IPT/IG/Parceiros</t>
  </si>
  <si>
    <t>APTA e Universidades</t>
  </si>
  <si>
    <t>DAEE, SIMA, SAA</t>
  </si>
  <si>
    <t>Universidades</t>
  </si>
  <si>
    <t>DAEE</t>
  </si>
  <si>
    <t>Juquitiba/São Lourenço da Serra</t>
  </si>
  <si>
    <t>Municípios da UGRHI 11, outros tomadores</t>
  </si>
  <si>
    <t>Peruíbe</t>
  </si>
  <si>
    <t>Tomador e Parceiros</t>
  </si>
  <si>
    <t>CBH-RB e parceiros</t>
  </si>
  <si>
    <t>Indicadores de sazonalidades definidos e aplicados pelos CBHs da Vertente Litorânea</t>
  </si>
  <si>
    <t>Desenvolver base metodológica e elaborar estudos  para definição de indicadores de sazonalidade turística. (CBH-BS)</t>
  </si>
  <si>
    <t>CBH-BS</t>
  </si>
  <si>
    <t>Construção de documento base para normatização de sistemas  alternativos de captação e tratamento de esgoto</t>
  </si>
  <si>
    <t xml:space="preserve">Promover o levantamento e a discussão das normativas relacionadas a viabilização DE SISTEMAS ALTERNATIVOS DE CAPTAÇÃO E TRATAMENTO DE ESGOTO </t>
  </si>
  <si>
    <t>Câmaras Técnicas de Saneamento e GTs Vertente dos CBHs da Vertente Litorânea</t>
  </si>
  <si>
    <t>Parceiros</t>
  </si>
  <si>
    <t>Produzir material e atualizar o cadastro de outorga do DAEE</t>
  </si>
  <si>
    <t>Campanha de comunicação social e sensibilização; Capacitação e mobilização sobre a importância e os procedimentos para cadastro e outorga. (CBH-RB)</t>
  </si>
  <si>
    <t>Realizar um encontro de avaliação e planejamento dos CBHs da Vertente</t>
  </si>
  <si>
    <t>Dar continuidade ao Projeto de Fortalecimento, Articulação e Integração dos CBHs da Vertente Litorânea (CBH-LN)</t>
  </si>
  <si>
    <t>CBH-LN</t>
  </si>
  <si>
    <t>UNESP e parceiros</t>
  </si>
  <si>
    <t>DAEE e CBHs da Vertente Litorânea</t>
  </si>
  <si>
    <t>Revisão ou atualização dos Planos Municipais de Saneamento: abastecimento de água potável e de esgotamento sanitério (Convênio SIMA x ARSESP)</t>
  </si>
  <si>
    <t>Revisão ou atualização de Plano Municipal de 21 municípios da UGRHI 11 até 2022</t>
  </si>
  <si>
    <t>ARSESP e Empresas contratadas</t>
  </si>
  <si>
    <t>ARSESP</t>
  </si>
  <si>
    <t>Tesouro</t>
  </si>
  <si>
    <t>SAA</t>
  </si>
  <si>
    <t>PPP</t>
  </si>
  <si>
    <t>Fundos Internacionais</t>
  </si>
  <si>
    <t>CBH-RB, parceiros</t>
  </si>
  <si>
    <t>CBHs e parceiros</t>
  </si>
  <si>
    <t>SAA e parceiros</t>
  </si>
  <si>
    <t>A definir no CBH-BS</t>
  </si>
  <si>
    <t>A definir no CBH-LN</t>
  </si>
  <si>
    <t>Elaborar diagnóstico da situação da Pesca profissional e amadora nos rios do Vale, considerando os aspectos positivos e negativos.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</si>
</sst>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 Light"/>
      <family val="2"/>
    </font>
    <font>
      <b/>
      <sz val="11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64F"/>
        <bgColor indexed="64"/>
      </patternFill>
    </fill>
    <fill>
      <patternFill patternType="solid">
        <fgColor rgb="FF00FFFF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9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4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16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3" fillId="0" borderId="2" xfId="0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4" fillId="0" borderId="3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horizontal="left" vertical="top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3" fillId="0" borderId="1" xfId="0" applyFont="1" applyFill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4" fontId="4" fillId="0" borderId="1" xfId="0" applyNumberFormat="1" applyFont="1" applyBorder="1" applyAlignment="1" applyProtection="1">
      <alignment vertical="center"/>
      <protection locked="0"/>
    </xf>
    <xf numFmtId="0" fontId="11" fillId="6" borderId="6" xfId="0" applyFont="1" applyFill="1" applyBorder="1" applyAlignment="1" applyProtection="1">
      <alignment horizontal="center" vertical="center" wrapText="1"/>
    </xf>
    <xf numFmtId="164" fontId="13" fillId="2" borderId="4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centerContinuous" vertical="center" wrapText="1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Continuous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1" fontId="3" fillId="4" borderId="4" xfId="0" applyNumberFormat="1" applyFont="1" applyFill="1" applyBorder="1" applyAlignment="1" applyProtection="1">
      <alignment horizontal="centerContinuous" vertical="center"/>
      <protection locked="0"/>
    </xf>
    <xf numFmtId="1" fontId="3" fillId="7" borderId="4" xfId="0" applyNumberFormat="1" applyFont="1" applyFill="1" applyBorder="1" applyAlignment="1" applyProtection="1">
      <alignment horizontal="centerContinuous" vertical="center"/>
      <protection locked="0"/>
    </xf>
    <xf numFmtId="1" fontId="3" fillId="8" borderId="4" xfId="0" applyNumberFormat="1" applyFont="1" applyFill="1" applyBorder="1" applyAlignment="1" applyProtection="1">
      <alignment horizontal="centerContinuous" vertical="center"/>
      <protection locked="0"/>
    </xf>
    <xf numFmtId="1" fontId="3" fillId="6" borderId="4" xfId="0" applyNumberFormat="1" applyFont="1" applyFill="1" applyBorder="1" applyAlignment="1" applyProtection="1">
      <alignment horizontal="centerContinuous"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164" fontId="3" fillId="2" borderId="4" xfId="0" applyNumberFormat="1" applyFont="1" applyFill="1" applyBorder="1" applyAlignment="1" applyProtection="1">
      <alignment horizontal="centerContinuous" vertical="center" wrapText="1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0" fontId="3" fillId="0" borderId="3" xfId="0" applyNumberFormat="1" applyFont="1" applyBorder="1" applyAlignment="1" applyProtection="1">
      <alignment vertical="center"/>
      <protection locked="0"/>
    </xf>
    <xf numFmtId="10" fontId="3" fillId="0" borderId="3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0" fontId="3" fillId="0" borderId="1" xfId="0" applyNumberFormat="1" applyFont="1" applyBorder="1" applyAlignment="1" applyProtection="1">
      <alignment vertical="center"/>
      <protection locked="0"/>
    </xf>
    <xf numFmtId="10" fontId="3" fillId="0" borderId="1" xfId="0" applyNumberFormat="1" applyFont="1" applyBorder="1" applyAlignment="1" applyProtection="1">
      <alignment horizontal="center" vertical="center"/>
      <protection locked="0"/>
    </xf>
    <xf numFmtId="4" fontId="6" fillId="0" borderId="4" xfId="0" applyNumberFormat="1" applyFont="1" applyBorder="1" applyAlignment="1" applyProtection="1">
      <alignment horizontal="center" vertical="center" wrapText="1"/>
    </xf>
    <xf numFmtId="4" fontId="6" fillId="0" borderId="4" xfId="0" applyNumberFormat="1" applyFont="1" applyBorder="1" applyAlignment="1" applyProtection="1">
      <alignment horizontal="center" vertical="center"/>
    </xf>
    <xf numFmtId="10" fontId="10" fillId="0" borderId="4" xfId="0" applyNumberFormat="1" applyFont="1" applyBorder="1" applyAlignment="1" applyProtection="1">
      <alignment horizontal="center" vertical="center"/>
    </xf>
    <xf numFmtId="4" fontId="5" fillId="2" borderId="4" xfId="0" applyNumberFormat="1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10" fontId="3" fillId="3" borderId="7" xfId="0" applyNumberFormat="1" applyFont="1" applyFill="1" applyBorder="1" applyAlignment="1" applyProtection="1">
      <alignment horizontal="center" vertical="center"/>
    </xf>
    <xf numFmtId="4" fontId="5" fillId="2" borderId="4" xfId="0" applyNumberFormat="1" applyFont="1" applyFill="1" applyBorder="1" applyAlignment="1" applyProtection="1">
      <alignment horizontal="centerContinuous" vertical="center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horizontal="centerContinuous" vertical="center" wrapTex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10" fontId="9" fillId="0" borderId="3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4" fontId="6" fillId="3" borderId="4" xfId="0" applyNumberFormat="1" applyFont="1" applyFill="1" applyBorder="1" applyAlignment="1" applyProtection="1">
      <alignment horizontal="right" vertical="center" wrapText="1"/>
    </xf>
    <xf numFmtId="4" fontId="6" fillId="3" borderId="4" xfId="0" applyNumberFormat="1" applyFont="1" applyFill="1" applyBorder="1" applyAlignment="1" applyProtection="1">
      <alignment horizontal="right" vertical="center"/>
    </xf>
    <xf numFmtId="10" fontId="10" fillId="0" borderId="4" xfId="1" applyNumberFormat="1" applyFont="1" applyBorder="1" applyAlignment="1" applyProtection="1">
      <alignment horizontal="right" vertical="center"/>
    </xf>
    <xf numFmtId="4" fontId="5" fillId="2" borderId="4" xfId="0" applyNumberFormat="1" applyFont="1" applyFill="1" applyBorder="1" applyAlignment="1" applyProtection="1">
      <alignment horizontal="right" vertical="center"/>
    </xf>
    <xf numFmtId="4" fontId="10" fillId="2" borderId="4" xfId="0" applyNumberFormat="1" applyFont="1" applyFill="1" applyBorder="1" applyAlignment="1" applyProtection="1">
      <alignment horizontal="right" vertical="center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10" borderId="5" xfId="0" applyFont="1" applyFill="1" applyBorder="1" applyAlignment="1" applyProtection="1">
      <alignment vertical="center" wrapText="1"/>
      <protection locked="0"/>
    </xf>
    <xf numFmtId="0" fontId="3" fillId="10" borderId="5" xfId="0" applyFont="1" applyFill="1" applyBorder="1" applyAlignment="1" applyProtection="1">
      <alignment vertical="center" wrapText="1"/>
      <protection locked="0"/>
    </xf>
    <xf numFmtId="0" fontId="3" fillId="10" borderId="9" xfId="0" applyFont="1" applyFill="1" applyBorder="1" applyAlignment="1" applyProtection="1">
      <alignment horizontal="center" vertical="center" wrapText="1"/>
      <protection locked="0"/>
    </xf>
    <xf numFmtId="0" fontId="9" fillId="10" borderId="8" xfId="0" applyFont="1" applyFill="1" applyBorder="1" applyAlignment="1" applyProtection="1">
      <alignment vertical="center" wrapText="1"/>
      <protection locked="0"/>
    </xf>
    <xf numFmtId="0" fontId="3" fillId="10" borderId="8" xfId="0" applyFont="1" applyFill="1" applyBorder="1" applyAlignment="1" applyProtection="1">
      <alignment vertical="center" wrapText="1"/>
      <protection locked="0"/>
    </xf>
    <xf numFmtId="10" fontId="10" fillId="0" borderId="6" xfId="1" applyNumberFormat="1" applyFont="1" applyBorder="1" applyAlignment="1" applyProtection="1">
      <alignment horizontal="right" vertical="center"/>
    </xf>
    <xf numFmtId="10" fontId="10" fillId="0" borderId="10" xfId="1" applyNumberFormat="1" applyFont="1" applyBorder="1" applyAlignment="1" applyProtection="1">
      <alignment horizontal="right" vertical="center"/>
    </xf>
    <xf numFmtId="0" fontId="13" fillId="11" borderId="4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10" fontId="5" fillId="0" borderId="4" xfId="0" applyNumberFormat="1" applyFont="1" applyBorder="1" applyAlignment="1" applyProtection="1">
      <alignment horizontal="center" vertical="center" wrapText="1"/>
    </xf>
    <xf numFmtId="10" fontId="5" fillId="0" borderId="4" xfId="0" applyNumberFormat="1" applyFont="1" applyBorder="1" applyAlignment="1" applyProtection="1">
      <alignment horizontal="center" vertical="center"/>
    </xf>
    <xf numFmtId="10" fontId="5" fillId="0" borderId="5" xfId="0" applyNumberFormat="1" applyFont="1" applyBorder="1" applyAlignment="1" applyProtection="1">
      <alignment horizontal="center" vertical="center"/>
    </xf>
    <xf numFmtId="10" fontId="5" fillId="0" borderId="9" xfId="0" applyNumberFormat="1" applyFont="1" applyBorder="1" applyAlignment="1" applyProtection="1">
      <alignment horizontal="center" vertical="center"/>
    </xf>
    <xf numFmtId="9" fontId="5" fillId="3" borderId="12" xfId="1" applyFont="1" applyFill="1" applyBorder="1" applyAlignment="1" applyProtection="1">
      <alignment horizontal="center" vertical="center"/>
    </xf>
    <xf numFmtId="9" fontId="5" fillId="3" borderId="13" xfId="1" applyFont="1" applyFill="1" applyBorder="1" applyAlignment="1" applyProtection="1">
      <alignment horizontal="center" vertical="center"/>
    </xf>
    <xf numFmtId="9" fontId="5" fillId="3" borderId="11" xfId="1" applyFont="1" applyFill="1" applyBorder="1" applyAlignment="1" applyProtection="1">
      <alignment horizontal="center" vertical="center"/>
    </xf>
    <xf numFmtId="9" fontId="5" fillId="3" borderId="0" xfId="1" applyFont="1" applyFill="1" applyBorder="1" applyAlignment="1" applyProtection="1">
      <alignment horizontal="center" vertical="center"/>
    </xf>
    <xf numFmtId="0" fontId="1" fillId="10" borderId="4" xfId="0" applyFont="1" applyFill="1" applyBorder="1" applyAlignment="1" applyProtection="1">
      <alignment horizontal="center" vertical="center" wrapText="1"/>
      <protection locked="0"/>
    </xf>
    <xf numFmtId="0" fontId="3" fillId="10" borderId="4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gem" xfId="1" builtinId="5"/>
  </cellStyles>
  <dxfs count="18"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128"/>
      <color rgb="FF00FFFF"/>
      <color rgb="FFF9F4B9"/>
      <color rgb="FFFBD64F"/>
      <color rgb="FFFFFFFF"/>
      <color rgb="FFFFCC00"/>
      <color rgb="FFFDEF9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view="pageBreakPreview" topLeftCell="C1" zoomScaleNormal="100" zoomScaleSheetLayoutView="100" zoomScalePageLayoutView="60" workbookViewId="0">
      <pane ySplit="1" topLeftCell="A12" activePane="bottomLeft" state="frozen"/>
      <selection pane="bottomLeft" activeCell="H16" sqref="H16"/>
    </sheetView>
  </sheetViews>
  <sheetFormatPr defaultColWidth="8.85546875" defaultRowHeight="25.15" customHeight="1" x14ac:dyDescent="0.25"/>
  <cols>
    <col min="1" max="1" width="25.28515625" style="31" customWidth="1"/>
    <col min="2" max="3" width="35.7109375" style="88" customWidth="1"/>
    <col min="4" max="5" width="15.7109375" style="28" customWidth="1"/>
    <col min="6" max="7" width="15.7109375" style="27" customWidth="1"/>
    <col min="8" max="8" width="40.7109375" style="27" bestFit="1" customWidth="1"/>
    <col min="9" max="12" width="15.7109375" style="32" customWidth="1"/>
    <col min="13" max="13" width="15.7109375" style="36" customWidth="1"/>
    <col min="14" max="14" width="15.7109375" style="27" customWidth="1"/>
    <col min="15" max="15" width="19.5703125" style="27" bestFit="1" customWidth="1"/>
    <col min="16" max="16" width="26.7109375" style="29" customWidth="1"/>
    <col min="17" max="16384" width="8.85546875" style="30"/>
  </cols>
  <sheetData>
    <row r="1" spans="1:20" s="10" customFormat="1" ht="60.75" thickBot="1" x14ac:dyDescent="0.3">
      <c r="A1" s="6" t="s">
        <v>50</v>
      </c>
      <c r="B1" s="6" t="s">
        <v>133</v>
      </c>
      <c r="C1" s="6" t="s">
        <v>43</v>
      </c>
      <c r="D1" s="6" t="s">
        <v>135</v>
      </c>
      <c r="E1" s="6" t="s">
        <v>143</v>
      </c>
      <c r="F1" s="6" t="s">
        <v>206</v>
      </c>
      <c r="G1" s="6" t="s">
        <v>199</v>
      </c>
      <c r="H1" s="6" t="s">
        <v>202</v>
      </c>
      <c r="I1" s="7" t="s">
        <v>159</v>
      </c>
      <c r="J1" s="7" t="s">
        <v>160</v>
      </c>
      <c r="K1" s="7" t="s">
        <v>161</v>
      </c>
      <c r="L1" s="7" t="s">
        <v>162</v>
      </c>
      <c r="M1" s="33" t="s">
        <v>163</v>
      </c>
      <c r="N1" s="8" t="s">
        <v>134</v>
      </c>
      <c r="O1" s="8" t="s">
        <v>151</v>
      </c>
      <c r="Q1" s="9"/>
    </row>
    <row r="2" spans="1:20" s="18" customFormat="1" ht="26.25" thickBot="1" x14ac:dyDescent="0.25">
      <c r="A2" s="11" t="s">
        <v>53</v>
      </c>
      <c r="B2" s="12" t="s">
        <v>208</v>
      </c>
      <c r="C2" s="12" t="s">
        <v>209</v>
      </c>
      <c r="D2" s="12" t="s">
        <v>149</v>
      </c>
      <c r="E2" s="12">
        <v>11</v>
      </c>
      <c r="F2" s="96" t="s">
        <v>205</v>
      </c>
      <c r="G2" s="13" t="s">
        <v>146</v>
      </c>
      <c r="H2" s="13" t="s">
        <v>297</v>
      </c>
      <c r="I2" s="14">
        <v>450000</v>
      </c>
      <c r="J2" s="14"/>
      <c r="K2" s="14"/>
      <c r="L2" s="14"/>
      <c r="M2" s="34">
        <f>SUM(I2:L2)</f>
        <v>450000</v>
      </c>
      <c r="N2" s="12" t="s">
        <v>132</v>
      </c>
      <c r="O2" s="12" t="str">
        <f>IF(N2="outra","Especifique a fonte aqui","")</f>
        <v/>
      </c>
      <c r="P2" s="15"/>
      <c r="Q2" s="16"/>
      <c r="R2" s="17"/>
      <c r="S2" s="17"/>
      <c r="T2" s="17"/>
    </row>
    <row r="3" spans="1:20" s="18" customFormat="1" ht="26.25" thickBot="1" x14ac:dyDescent="0.25">
      <c r="A3" s="11" t="s">
        <v>53</v>
      </c>
      <c r="B3" s="12" t="s">
        <v>210</v>
      </c>
      <c r="C3" s="12" t="s">
        <v>211</v>
      </c>
      <c r="D3" s="12" t="s">
        <v>149</v>
      </c>
      <c r="E3" s="12">
        <v>11</v>
      </c>
      <c r="F3" s="13" t="s">
        <v>205</v>
      </c>
      <c r="G3" s="13" t="s">
        <v>146</v>
      </c>
      <c r="H3" s="13" t="s">
        <v>297</v>
      </c>
      <c r="I3" s="14">
        <v>500000</v>
      </c>
      <c r="J3" s="14">
        <v>450000</v>
      </c>
      <c r="K3" s="14">
        <v>465300</v>
      </c>
      <c r="L3" s="14">
        <v>450000</v>
      </c>
      <c r="M3" s="34">
        <f t="shared" ref="M3:M49" si="0">SUM(I3:L3)</f>
        <v>1865300</v>
      </c>
      <c r="N3" s="12" t="s">
        <v>131</v>
      </c>
      <c r="O3" s="12" t="str">
        <f t="shared" ref="O3:O48" si="1">IF(N3="outra","Especifique a fonte aqui","")</f>
        <v/>
      </c>
      <c r="P3" s="15"/>
      <c r="Q3" s="16"/>
      <c r="R3" s="17"/>
      <c r="S3" s="17"/>
      <c r="T3" s="17"/>
    </row>
    <row r="4" spans="1:20" s="18" customFormat="1" ht="26.25" thickBot="1" x14ac:dyDescent="0.25">
      <c r="A4" s="11" t="s">
        <v>53</v>
      </c>
      <c r="B4" s="12" t="s">
        <v>212</v>
      </c>
      <c r="C4" s="12" t="s">
        <v>213</v>
      </c>
      <c r="D4" s="12" t="s">
        <v>149</v>
      </c>
      <c r="E4" s="12">
        <v>11</v>
      </c>
      <c r="F4" s="13" t="s">
        <v>205</v>
      </c>
      <c r="G4" s="13" t="s">
        <v>146</v>
      </c>
      <c r="H4" s="13" t="s">
        <v>297</v>
      </c>
      <c r="I4" s="14">
        <v>312000</v>
      </c>
      <c r="J4" s="14">
        <v>300000</v>
      </c>
      <c r="K4" s="14">
        <v>350000</v>
      </c>
      <c r="L4" s="14">
        <v>350000</v>
      </c>
      <c r="M4" s="34">
        <f t="shared" si="0"/>
        <v>1312000</v>
      </c>
      <c r="N4" s="12" t="s">
        <v>131</v>
      </c>
      <c r="O4" s="12" t="str">
        <f t="shared" si="1"/>
        <v/>
      </c>
      <c r="P4" s="15"/>
      <c r="Q4" s="16"/>
      <c r="R4" s="17"/>
      <c r="S4" s="17"/>
      <c r="T4" s="17"/>
    </row>
    <row r="5" spans="1:20" s="18" customFormat="1" ht="26.25" thickBot="1" x14ac:dyDescent="0.25">
      <c r="A5" s="11" t="s">
        <v>53</v>
      </c>
      <c r="B5" s="12" t="s">
        <v>214</v>
      </c>
      <c r="C5" s="12" t="s">
        <v>215</v>
      </c>
      <c r="D5" s="12" t="s">
        <v>149</v>
      </c>
      <c r="E5" s="12">
        <v>11</v>
      </c>
      <c r="F5" s="13" t="s">
        <v>205</v>
      </c>
      <c r="G5" s="13" t="s">
        <v>198</v>
      </c>
      <c r="H5" s="13" t="s">
        <v>298</v>
      </c>
      <c r="I5" s="14"/>
      <c r="J5" s="14"/>
      <c r="K5" s="14">
        <v>300000</v>
      </c>
      <c r="L5" s="14"/>
      <c r="M5" s="34">
        <f t="shared" si="0"/>
        <v>300000</v>
      </c>
      <c r="N5" s="12" t="s">
        <v>132</v>
      </c>
      <c r="O5" s="12" t="str">
        <f t="shared" si="1"/>
        <v/>
      </c>
      <c r="P5" s="15"/>
      <c r="Q5" s="16"/>
      <c r="R5" s="17"/>
      <c r="S5" s="17"/>
      <c r="T5" s="17"/>
    </row>
    <row r="6" spans="1:20" s="18" customFormat="1" ht="26.25" thickBot="1" x14ac:dyDescent="0.25">
      <c r="A6" s="11" t="s">
        <v>53</v>
      </c>
      <c r="B6" s="12" t="s">
        <v>216</v>
      </c>
      <c r="C6" s="12" t="s">
        <v>215</v>
      </c>
      <c r="D6" s="12" t="s">
        <v>149</v>
      </c>
      <c r="E6" s="12">
        <v>11</v>
      </c>
      <c r="F6" s="13" t="s">
        <v>205</v>
      </c>
      <c r="G6" s="13" t="s">
        <v>198</v>
      </c>
      <c r="H6" s="13" t="s">
        <v>299</v>
      </c>
      <c r="I6" s="14"/>
      <c r="J6" s="14">
        <v>0</v>
      </c>
      <c r="K6" s="14">
        <v>0</v>
      </c>
      <c r="L6" s="14">
        <v>0</v>
      </c>
      <c r="M6" s="34">
        <f t="shared" si="0"/>
        <v>0</v>
      </c>
      <c r="N6" s="12" t="s">
        <v>156</v>
      </c>
      <c r="O6" s="12" t="s">
        <v>328</v>
      </c>
      <c r="P6" s="15"/>
      <c r="Q6" s="16"/>
      <c r="R6" s="17"/>
      <c r="S6" s="17"/>
      <c r="T6" s="17"/>
    </row>
    <row r="7" spans="1:20" s="18" customFormat="1" ht="64.5" thickBot="1" x14ac:dyDescent="0.25">
      <c r="A7" s="11" t="s">
        <v>53</v>
      </c>
      <c r="B7" s="12" t="s">
        <v>217</v>
      </c>
      <c r="C7" s="12" t="s">
        <v>218</v>
      </c>
      <c r="D7" s="12" t="s">
        <v>149</v>
      </c>
      <c r="E7" s="12">
        <v>11</v>
      </c>
      <c r="F7" s="13" t="s">
        <v>205</v>
      </c>
      <c r="G7" s="13" t="s">
        <v>198</v>
      </c>
      <c r="H7" s="13" t="s">
        <v>298</v>
      </c>
      <c r="I7" s="14">
        <v>100000</v>
      </c>
      <c r="J7" s="14"/>
      <c r="K7" s="14"/>
      <c r="L7" s="14"/>
      <c r="M7" s="34">
        <f t="shared" si="0"/>
        <v>100000</v>
      </c>
      <c r="N7" s="12" t="s">
        <v>156</v>
      </c>
      <c r="O7" s="12" t="s">
        <v>328</v>
      </c>
      <c r="P7" s="15"/>
      <c r="Q7" s="16"/>
      <c r="R7" s="17"/>
      <c r="S7" s="17"/>
      <c r="T7" s="17"/>
    </row>
    <row r="8" spans="1:20" s="18" customFormat="1" ht="26.25" thickBot="1" x14ac:dyDescent="0.25">
      <c r="A8" s="11" t="s">
        <v>53</v>
      </c>
      <c r="B8" s="12" t="s">
        <v>219</v>
      </c>
      <c r="C8" s="12" t="s">
        <v>220</v>
      </c>
      <c r="D8" s="12" t="s">
        <v>149</v>
      </c>
      <c r="E8" s="12">
        <v>11</v>
      </c>
      <c r="F8" s="13" t="s">
        <v>205</v>
      </c>
      <c r="G8" s="13" t="s">
        <v>198</v>
      </c>
      <c r="H8" s="13" t="s">
        <v>298</v>
      </c>
      <c r="I8" s="14"/>
      <c r="J8" s="14"/>
      <c r="K8" s="14">
        <v>300000</v>
      </c>
      <c r="L8" s="14"/>
      <c r="M8" s="34">
        <f t="shared" si="0"/>
        <v>300000</v>
      </c>
      <c r="N8" s="12" t="s">
        <v>132</v>
      </c>
      <c r="O8" s="12" t="str">
        <f t="shared" si="1"/>
        <v/>
      </c>
      <c r="P8" s="15"/>
      <c r="Q8" s="16"/>
      <c r="R8" s="17"/>
      <c r="S8" s="17"/>
      <c r="T8" s="17"/>
    </row>
    <row r="9" spans="1:20" s="18" customFormat="1" ht="51.75" thickBot="1" x14ac:dyDescent="0.25">
      <c r="A9" s="11" t="s">
        <v>53</v>
      </c>
      <c r="B9" s="98" t="s">
        <v>325</v>
      </c>
      <c r="C9" s="98" t="s">
        <v>324</v>
      </c>
      <c r="D9" s="12" t="s">
        <v>149</v>
      </c>
      <c r="E9" s="12">
        <v>11</v>
      </c>
      <c r="F9" s="13" t="s">
        <v>205</v>
      </c>
      <c r="G9" s="13" t="s">
        <v>198</v>
      </c>
      <c r="H9" s="13" t="s">
        <v>326</v>
      </c>
      <c r="I9" s="14">
        <v>300000</v>
      </c>
      <c r="J9" s="14"/>
      <c r="K9" s="14"/>
      <c r="L9" s="14"/>
      <c r="M9" s="34">
        <f t="shared" si="0"/>
        <v>300000</v>
      </c>
      <c r="N9" s="12" t="s">
        <v>156</v>
      </c>
      <c r="O9" s="12" t="s">
        <v>327</v>
      </c>
      <c r="P9" s="15"/>
      <c r="Q9" s="16"/>
      <c r="R9" s="17"/>
      <c r="S9" s="17"/>
      <c r="T9" s="17"/>
    </row>
    <row r="10" spans="1:20" s="18" customFormat="1" ht="39" thickBot="1" x14ac:dyDescent="0.25">
      <c r="A10" s="11" t="s">
        <v>55</v>
      </c>
      <c r="B10" s="97" t="s">
        <v>310</v>
      </c>
      <c r="C10" s="97" t="s">
        <v>311</v>
      </c>
      <c r="D10" s="12" t="s">
        <v>200</v>
      </c>
      <c r="E10" s="12" t="s">
        <v>296</v>
      </c>
      <c r="F10" s="13" t="s">
        <v>205</v>
      </c>
      <c r="G10" s="13" t="s">
        <v>198</v>
      </c>
      <c r="H10" s="13" t="s">
        <v>335</v>
      </c>
      <c r="I10" s="14">
        <v>0</v>
      </c>
      <c r="J10" s="14">
        <v>0</v>
      </c>
      <c r="K10" s="14">
        <v>0</v>
      </c>
      <c r="L10" s="14">
        <v>0</v>
      </c>
      <c r="M10" s="34">
        <f t="shared" si="0"/>
        <v>0</v>
      </c>
      <c r="N10" s="12" t="s">
        <v>156</v>
      </c>
      <c r="O10" s="12" t="s">
        <v>312</v>
      </c>
      <c r="P10" s="15"/>
      <c r="Q10" s="16"/>
      <c r="R10" s="17"/>
      <c r="S10" s="17"/>
      <c r="T10" s="17"/>
    </row>
    <row r="11" spans="1:20" s="18" customFormat="1" ht="39" thickBot="1" x14ac:dyDescent="0.25">
      <c r="A11" s="11" t="s">
        <v>55</v>
      </c>
      <c r="B11" s="12" t="s">
        <v>221</v>
      </c>
      <c r="C11" s="12" t="s">
        <v>222</v>
      </c>
      <c r="D11" s="12" t="s">
        <v>148</v>
      </c>
      <c r="E11" s="12" t="s">
        <v>290</v>
      </c>
      <c r="F11" s="13" t="s">
        <v>205</v>
      </c>
      <c r="G11" s="13" t="s">
        <v>198</v>
      </c>
      <c r="H11" s="13" t="s">
        <v>300</v>
      </c>
      <c r="I11" s="14"/>
      <c r="J11" s="14"/>
      <c r="K11" s="14"/>
      <c r="L11" s="14">
        <v>400000</v>
      </c>
      <c r="M11" s="34">
        <f t="shared" si="0"/>
        <v>400000</v>
      </c>
      <c r="N11" s="12" t="s">
        <v>156</v>
      </c>
      <c r="O11" s="12" t="s">
        <v>328</v>
      </c>
      <c r="P11" s="15"/>
      <c r="Q11" s="16"/>
      <c r="R11" s="17"/>
      <c r="S11" s="17"/>
      <c r="T11" s="17"/>
    </row>
    <row r="12" spans="1:20" s="18" customFormat="1" ht="51.75" thickBot="1" x14ac:dyDescent="0.25">
      <c r="A12" s="11" t="s">
        <v>55</v>
      </c>
      <c r="B12" s="12" t="s">
        <v>223</v>
      </c>
      <c r="C12" s="12" t="s">
        <v>337</v>
      </c>
      <c r="D12" s="12" t="s">
        <v>149</v>
      </c>
      <c r="E12" s="12">
        <v>11</v>
      </c>
      <c r="F12" s="13" t="s">
        <v>205</v>
      </c>
      <c r="G12" s="13" t="s">
        <v>198</v>
      </c>
      <c r="H12" s="13" t="s">
        <v>301</v>
      </c>
      <c r="I12" s="14"/>
      <c r="J12" s="14"/>
      <c r="K12" s="14">
        <v>200000</v>
      </c>
      <c r="L12" s="14"/>
      <c r="M12" s="34">
        <f t="shared" si="0"/>
        <v>200000</v>
      </c>
      <c r="N12" s="12" t="s">
        <v>156</v>
      </c>
      <c r="O12" s="12" t="s">
        <v>329</v>
      </c>
      <c r="P12" s="15"/>
      <c r="Q12" s="16"/>
      <c r="R12" s="17"/>
      <c r="S12" s="17"/>
      <c r="T12" s="17"/>
    </row>
    <row r="13" spans="1:20" s="18" customFormat="1" ht="64.5" thickBot="1" x14ac:dyDescent="0.25">
      <c r="A13" s="11" t="s">
        <v>55</v>
      </c>
      <c r="B13" s="12" t="s">
        <v>224</v>
      </c>
      <c r="C13" s="12" t="s">
        <v>225</v>
      </c>
      <c r="D13" s="12" t="s">
        <v>149</v>
      </c>
      <c r="E13" s="12">
        <v>11</v>
      </c>
      <c r="F13" s="13" t="s">
        <v>205</v>
      </c>
      <c r="G13" s="13" t="s">
        <v>198</v>
      </c>
      <c r="H13" s="13" t="s">
        <v>302</v>
      </c>
      <c r="I13" s="14"/>
      <c r="J13" s="14">
        <v>0</v>
      </c>
      <c r="K13" s="14"/>
      <c r="L13" s="14"/>
      <c r="M13" s="34">
        <f t="shared" si="0"/>
        <v>0</v>
      </c>
      <c r="N13" s="12" t="s">
        <v>156</v>
      </c>
      <c r="O13" s="12" t="s">
        <v>328</v>
      </c>
      <c r="P13" s="15"/>
      <c r="Q13" s="16"/>
      <c r="R13" s="17"/>
      <c r="S13" s="17"/>
      <c r="T13" s="17"/>
    </row>
    <row r="14" spans="1:20" s="18" customFormat="1" ht="26.25" thickBot="1" x14ac:dyDescent="0.25">
      <c r="A14" s="11" t="s">
        <v>57</v>
      </c>
      <c r="B14" s="12" t="s">
        <v>226</v>
      </c>
      <c r="C14" s="12" t="s">
        <v>227</v>
      </c>
      <c r="D14" s="12" t="s">
        <v>148</v>
      </c>
      <c r="E14" s="12" t="s">
        <v>291</v>
      </c>
      <c r="F14" s="96" t="s">
        <v>205</v>
      </c>
      <c r="G14" s="13" t="s">
        <v>198</v>
      </c>
      <c r="H14" s="13" t="s">
        <v>303</v>
      </c>
      <c r="I14" s="14"/>
      <c r="J14" s="14"/>
      <c r="K14" s="14"/>
      <c r="L14" s="14">
        <v>300000</v>
      </c>
      <c r="M14" s="34">
        <f t="shared" si="0"/>
        <v>300000</v>
      </c>
      <c r="N14" s="12" t="s">
        <v>132</v>
      </c>
      <c r="O14" s="12" t="str">
        <f t="shared" si="1"/>
        <v/>
      </c>
      <c r="P14" s="15"/>
      <c r="Q14" s="16"/>
      <c r="R14" s="17"/>
      <c r="S14" s="17"/>
      <c r="T14" s="17"/>
    </row>
    <row r="15" spans="1:20" s="18" customFormat="1" ht="51.75" thickBot="1" x14ac:dyDescent="0.25">
      <c r="A15" s="11" t="s">
        <v>59</v>
      </c>
      <c r="B15" s="12" t="s">
        <v>228</v>
      </c>
      <c r="C15" s="12" t="s">
        <v>229</v>
      </c>
      <c r="D15" s="12" t="s">
        <v>149</v>
      </c>
      <c r="E15" s="12">
        <v>11</v>
      </c>
      <c r="F15" s="96" t="s">
        <v>205</v>
      </c>
      <c r="G15" s="13" t="s">
        <v>198</v>
      </c>
      <c r="H15" s="13" t="s">
        <v>304</v>
      </c>
      <c r="I15" s="14">
        <v>350000</v>
      </c>
      <c r="J15" s="14"/>
      <c r="K15" s="14">
        <v>350000</v>
      </c>
      <c r="L15" s="14"/>
      <c r="M15" s="34">
        <f t="shared" si="0"/>
        <v>700000</v>
      </c>
      <c r="N15" s="12" t="s">
        <v>156</v>
      </c>
      <c r="O15" s="12" t="s">
        <v>304</v>
      </c>
      <c r="P15" s="15"/>
      <c r="Q15" s="16"/>
      <c r="R15" s="17"/>
      <c r="S15" s="17"/>
      <c r="T15" s="17"/>
    </row>
    <row r="16" spans="1:20" s="18" customFormat="1" ht="26.25" thickBot="1" x14ac:dyDescent="0.25">
      <c r="A16" s="11" t="s">
        <v>59</v>
      </c>
      <c r="B16" s="12" t="s">
        <v>230</v>
      </c>
      <c r="C16" s="12" t="s">
        <v>231</v>
      </c>
      <c r="D16" s="12" t="s">
        <v>200</v>
      </c>
      <c r="E16" s="12" t="s">
        <v>292</v>
      </c>
      <c r="F16" s="96" t="s">
        <v>205</v>
      </c>
      <c r="G16" s="13" t="s">
        <v>198</v>
      </c>
      <c r="H16" s="13" t="s">
        <v>304</v>
      </c>
      <c r="I16" s="14"/>
      <c r="J16" s="14">
        <v>800000</v>
      </c>
      <c r="K16" s="14"/>
      <c r="L16" s="14"/>
      <c r="M16" s="34">
        <f t="shared" si="0"/>
        <v>800000</v>
      </c>
      <c r="N16" s="12" t="s">
        <v>156</v>
      </c>
      <c r="O16" s="12" t="s">
        <v>304</v>
      </c>
      <c r="P16" s="15"/>
      <c r="Q16" s="16"/>
      <c r="R16" s="17"/>
      <c r="S16" s="17"/>
      <c r="T16" s="17"/>
    </row>
    <row r="17" spans="1:20" s="18" customFormat="1" ht="51.75" thickBot="1" x14ac:dyDescent="0.25">
      <c r="A17" s="11" t="s">
        <v>63</v>
      </c>
      <c r="B17" s="97" t="s">
        <v>313</v>
      </c>
      <c r="C17" s="97" t="s">
        <v>314</v>
      </c>
      <c r="D17" s="12" t="s">
        <v>200</v>
      </c>
      <c r="E17" s="12" t="s">
        <v>296</v>
      </c>
      <c r="F17" s="13" t="s">
        <v>205</v>
      </c>
      <c r="G17" s="13" t="s">
        <v>198</v>
      </c>
      <c r="H17" s="13" t="s">
        <v>315</v>
      </c>
      <c r="I17" s="14">
        <v>10000</v>
      </c>
      <c r="J17" s="14">
        <v>10000</v>
      </c>
      <c r="K17" s="14">
        <v>0</v>
      </c>
      <c r="L17" s="14">
        <v>0</v>
      </c>
      <c r="M17" s="34">
        <f t="shared" si="0"/>
        <v>20000</v>
      </c>
      <c r="N17" s="12" t="s">
        <v>156</v>
      </c>
      <c r="O17" s="12" t="s">
        <v>316</v>
      </c>
      <c r="P17" s="15"/>
      <c r="Q17" s="16"/>
      <c r="R17" s="17"/>
      <c r="S17" s="17"/>
      <c r="T17" s="17"/>
    </row>
    <row r="18" spans="1:20" s="18" customFormat="1" ht="59.25" customHeight="1" thickBot="1" x14ac:dyDescent="0.25">
      <c r="A18" s="11" t="s">
        <v>70</v>
      </c>
      <c r="B18" s="97" t="s">
        <v>317</v>
      </c>
      <c r="C18" s="97" t="s">
        <v>318</v>
      </c>
      <c r="D18" s="12" t="s">
        <v>200</v>
      </c>
      <c r="E18" s="12" t="s">
        <v>296</v>
      </c>
      <c r="F18" s="13" t="s">
        <v>205</v>
      </c>
      <c r="G18" s="13" t="s">
        <v>198</v>
      </c>
      <c r="H18" s="13" t="s">
        <v>323</v>
      </c>
      <c r="I18" s="14"/>
      <c r="J18" s="14">
        <v>123000</v>
      </c>
      <c r="K18" s="14">
        <v>139000</v>
      </c>
      <c r="L18" s="14">
        <v>150000</v>
      </c>
      <c r="M18" s="34">
        <f t="shared" si="0"/>
        <v>412000</v>
      </c>
      <c r="N18" s="12" t="s">
        <v>132</v>
      </c>
      <c r="O18" s="12" t="str">
        <f t="shared" si="1"/>
        <v/>
      </c>
      <c r="P18" s="15"/>
      <c r="Q18" s="16"/>
      <c r="R18" s="17"/>
      <c r="S18" s="17"/>
      <c r="T18" s="17"/>
    </row>
    <row r="19" spans="1:20" s="18" customFormat="1" ht="39" thickBot="1" x14ac:dyDescent="0.25">
      <c r="A19" s="11" t="s">
        <v>76</v>
      </c>
      <c r="B19" s="97" t="s">
        <v>319</v>
      </c>
      <c r="C19" s="97" t="s">
        <v>320</v>
      </c>
      <c r="D19" s="12" t="s">
        <v>200</v>
      </c>
      <c r="E19" s="12" t="s">
        <v>296</v>
      </c>
      <c r="F19" s="96" t="s">
        <v>205</v>
      </c>
      <c r="G19" s="13" t="s">
        <v>198</v>
      </c>
      <c r="H19" s="13" t="s">
        <v>336</v>
      </c>
      <c r="I19" s="14">
        <v>0</v>
      </c>
      <c r="J19" s="14">
        <v>0</v>
      </c>
      <c r="K19" s="14">
        <v>0</v>
      </c>
      <c r="L19" s="14">
        <v>0</v>
      </c>
      <c r="M19" s="34">
        <f t="shared" si="0"/>
        <v>0</v>
      </c>
      <c r="N19" s="12" t="s">
        <v>156</v>
      </c>
      <c r="O19" s="12" t="s">
        <v>321</v>
      </c>
      <c r="P19" s="15"/>
      <c r="Q19" s="16"/>
      <c r="R19" s="17"/>
      <c r="S19" s="17"/>
      <c r="T19" s="17"/>
    </row>
    <row r="20" spans="1:20" s="18" customFormat="1" ht="26.25" thickBot="1" x14ac:dyDescent="0.25">
      <c r="A20" s="11" t="s">
        <v>79</v>
      </c>
      <c r="B20" s="12" t="s">
        <v>232</v>
      </c>
      <c r="C20" s="12" t="s">
        <v>233</v>
      </c>
      <c r="D20" s="12" t="s">
        <v>149</v>
      </c>
      <c r="E20" s="12">
        <v>11</v>
      </c>
      <c r="F20" s="96" t="s">
        <v>205</v>
      </c>
      <c r="G20" s="13" t="s">
        <v>198</v>
      </c>
      <c r="H20" s="13" t="s">
        <v>304</v>
      </c>
      <c r="I20" s="14"/>
      <c r="J20" s="14">
        <v>500000</v>
      </c>
      <c r="K20" s="14"/>
      <c r="L20" s="14"/>
      <c r="M20" s="34">
        <f t="shared" si="0"/>
        <v>500000</v>
      </c>
      <c r="N20" s="12" t="s">
        <v>156</v>
      </c>
      <c r="O20" s="12" t="s">
        <v>304</v>
      </c>
      <c r="P20" s="15"/>
      <c r="Q20" s="16"/>
      <c r="R20" s="17"/>
      <c r="S20" s="17"/>
      <c r="T20" s="17"/>
    </row>
    <row r="21" spans="1:20" s="18" customFormat="1" ht="39" thickBot="1" x14ac:dyDescent="0.25">
      <c r="A21" s="11" t="s">
        <v>79</v>
      </c>
      <c r="B21" s="12" t="s">
        <v>234</v>
      </c>
      <c r="C21" s="12" t="s">
        <v>235</v>
      </c>
      <c r="D21" s="12" t="s">
        <v>148</v>
      </c>
      <c r="E21" s="12" t="s">
        <v>293</v>
      </c>
      <c r="F21" s="13" t="s">
        <v>205</v>
      </c>
      <c r="G21" s="13" t="s">
        <v>146</v>
      </c>
      <c r="H21" s="13" t="s">
        <v>305</v>
      </c>
      <c r="I21" s="14"/>
      <c r="J21" s="14">
        <v>350000</v>
      </c>
      <c r="K21" s="14"/>
      <c r="L21" s="14"/>
      <c r="M21" s="34">
        <f t="shared" si="0"/>
        <v>350000</v>
      </c>
      <c r="N21" s="12" t="s">
        <v>156</v>
      </c>
      <c r="O21" s="12" t="s">
        <v>330</v>
      </c>
      <c r="P21" s="15"/>
      <c r="Q21" s="16"/>
      <c r="R21" s="17"/>
      <c r="S21" s="17"/>
      <c r="T21" s="17"/>
    </row>
    <row r="22" spans="1:20" s="18" customFormat="1" ht="51.75" thickBot="1" x14ac:dyDescent="0.25">
      <c r="A22" s="11" t="s">
        <v>82</v>
      </c>
      <c r="B22" s="12" t="s">
        <v>236</v>
      </c>
      <c r="C22" s="12" t="s">
        <v>237</v>
      </c>
      <c r="D22" s="12" t="s">
        <v>149</v>
      </c>
      <c r="E22" s="12">
        <v>11</v>
      </c>
      <c r="F22" s="13" t="s">
        <v>203</v>
      </c>
      <c r="G22" s="13" t="s">
        <v>146</v>
      </c>
      <c r="H22" s="13" t="s">
        <v>297</v>
      </c>
      <c r="I22" s="14">
        <v>2500000</v>
      </c>
      <c r="J22" s="14">
        <v>2500000</v>
      </c>
      <c r="K22" s="14">
        <v>2500000</v>
      </c>
      <c r="L22" s="14">
        <v>2500000</v>
      </c>
      <c r="M22" s="34">
        <f t="shared" si="0"/>
        <v>10000000</v>
      </c>
      <c r="N22" s="12" t="s">
        <v>132</v>
      </c>
      <c r="O22" s="12" t="str">
        <f t="shared" si="1"/>
        <v/>
      </c>
      <c r="P22" s="15"/>
      <c r="Q22" s="16"/>
      <c r="R22" s="17"/>
      <c r="S22" s="17"/>
      <c r="T22" s="17"/>
    </row>
    <row r="23" spans="1:20" s="18" customFormat="1" ht="39" thickBot="1" x14ac:dyDescent="0.25">
      <c r="A23" s="11" t="s">
        <v>84</v>
      </c>
      <c r="B23" s="12" t="s">
        <v>238</v>
      </c>
      <c r="C23" s="12" t="s">
        <v>239</v>
      </c>
      <c r="D23" s="12" t="s">
        <v>149</v>
      </c>
      <c r="E23" s="12">
        <v>11</v>
      </c>
      <c r="F23" s="13" t="s">
        <v>203</v>
      </c>
      <c r="G23" s="13" t="s">
        <v>146</v>
      </c>
      <c r="H23" s="13" t="s">
        <v>297</v>
      </c>
      <c r="I23" s="14">
        <v>900000</v>
      </c>
      <c r="J23" s="14">
        <v>1000000</v>
      </c>
      <c r="K23" s="14">
        <v>1000000</v>
      </c>
      <c r="L23" s="14">
        <v>1000000</v>
      </c>
      <c r="M23" s="34">
        <f t="shared" si="0"/>
        <v>3900000</v>
      </c>
      <c r="N23" s="12" t="s">
        <v>132</v>
      </c>
      <c r="O23" s="12" t="str">
        <f t="shared" si="1"/>
        <v/>
      </c>
      <c r="P23" s="15"/>
      <c r="Q23" s="16"/>
      <c r="R23" s="17"/>
      <c r="S23" s="17"/>
      <c r="T23" s="17"/>
    </row>
    <row r="24" spans="1:20" s="18" customFormat="1" ht="39" thickBot="1" x14ac:dyDescent="0.25">
      <c r="A24" s="11" t="s">
        <v>88</v>
      </c>
      <c r="B24" s="12" t="s">
        <v>240</v>
      </c>
      <c r="C24" s="12" t="s">
        <v>241</v>
      </c>
      <c r="D24" s="12" t="s">
        <v>149</v>
      </c>
      <c r="E24" s="12">
        <v>11</v>
      </c>
      <c r="F24" s="13" t="s">
        <v>203</v>
      </c>
      <c r="G24" s="13" t="s">
        <v>146</v>
      </c>
      <c r="H24" s="13" t="s">
        <v>297</v>
      </c>
      <c r="I24" s="14">
        <v>500400</v>
      </c>
      <c r="J24" s="14">
        <v>500000</v>
      </c>
      <c r="K24" s="14">
        <v>580000</v>
      </c>
      <c r="L24" s="14">
        <v>500000</v>
      </c>
      <c r="M24" s="34">
        <f t="shared" si="0"/>
        <v>2080400</v>
      </c>
      <c r="N24" s="12" t="s">
        <v>131</v>
      </c>
      <c r="O24" s="12" t="str">
        <f t="shared" si="1"/>
        <v/>
      </c>
      <c r="P24" s="15"/>
      <c r="Q24" s="16"/>
      <c r="R24" s="17"/>
      <c r="S24" s="17"/>
      <c r="T24" s="17"/>
    </row>
    <row r="25" spans="1:20" s="18" customFormat="1" ht="26.25" thickBot="1" x14ac:dyDescent="0.25">
      <c r="A25" s="11" t="s">
        <v>95</v>
      </c>
      <c r="B25" s="12" t="s">
        <v>242</v>
      </c>
      <c r="C25" s="12" t="s">
        <v>243</v>
      </c>
      <c r="D25" s="12" t="s">
        <v>146</v>
      </c>
      <c r="E25" s="12" t="s">
        <v>294</v>
      </c>
      <c r="F25" s="13" t="s">
        <v>204</v>
      </c>
      <c r="G25" s="13" t="s">
        <v>146</v>
      </c>
      <c r="H25" s="13" t="s">
        <v>306</v>
      </c>
      <c r="I25" s="14">
        <v>300000</v>
      </c>
      <c r="J25" s="14"/>
      <c r="K25" s="14">
        <v>300000</v>
      </c>
      <c r="L25" s="14"/>
      <c r="M25" s="34">
        <f t="shared" si="0"/>
        <v>600000</v>
      </c>
      <c r="N25" s="12" t="s">
        <v>156</v>
      </c>
      <c r="O25" s="12" t="s">
        <v>331</v>
      </c>
      <c r="P25" s="15"/>
      <c r="Q25" s="16"/>
      <c r="R25" s="17"/>
      <c r="S25" s="17"/>
      <c r="T25" s="17"/>
    </row>
    <row r="26" spans="1:20" s="18" customFormat="1" ht="77.25" thickBot="1" x14ac:dyDescent="0.25">
      <c r="A26" s="11" t="s">
        <v>95</v>
      </c>
      <c r="B26" s="12" t="s">
        <v>244</v>
      </c>
      <c r="C26" s="12" t="s">
        <v>245</v>
      </c>
      <c r="D26" s="12" t="s">
        <v>149</v>
      </c>
      <c r="E26" s="12">
        <v>11</v>
      </c>
      <c r="F26" s="13" t="s">
        <v>204</v>
      </c>
      <c r="G26" s="13" t="s">
        <v>197</v>
      </c>
      <c r="H26" s="13" t="s">
        <v>298</v>
      </c>
      <c r="I26" s="14">
        <v>300000</v>
      </c>
      <c r="J26" s="14"/>
      <c r="K26" s="14">
        <v>300000</v>
      </c>
      <c r="L26" s="14"/>
      <c r="M26" s="34">
        <f t="shared" si="0"/>
        <v>600000</v>
      </c>
      <c r="N26" s="12" t="s">
        <v>156</v>
      </c>
      <c r="O26" s="12" t="s">
        <v>329</v>
      </c>
      <c r="P26" s="15"/>
      <c r="Q26" s="16"/>
      <c r="R26" s="17"/>
      <c r="S26" s="17"/>
      <c r="T26" s="17"/>
    </row>
    <row r="27" spans="1:20" s="18" customFormat="1" ht="26.25" thickBot="1" x14ac:dyDescent="0.25">
      <c r="A27" s="11" t="s">
        <v>95</v>
      </c>
      <c r="B27" s="12" t="s">
        <v>246</v>
      </c>
      <c r="C27" s="12" t="s">
        <v>247</v>
      </c>
      <c r="D27" s="12" t="s">
        <v>149</v>
      </c>
      <c r="E27" s="12">
        <v>11</v>
      </c>
      <c r="F27" s="13" t="s">
        <v>204</v>
      </c>
      <c r="G27" s="13" t="s">
        <v>197</v>
      </c>
      <c r="H27" s="13" t="s">
        <v>298</v>
      </c>
      <c r="I27" s="14"/>
      <c r="J27" s="14">
        <v>200000</v>
      </c>
      <c r="K27" s="14"/>
      <c r="L27" s="14">
        <v>200000</v>
      </c>
      <c r="M27" s="34">
        <f t="shared" si="0"/>
        <v>400000</v>
      </c>
      <c r="N27" s="12" t="s">
        <v>156</v>
      </c>
      <c r="O27" s="12" t="s">
        <v>331</v>
      </c>
      <c r="P27" s="15"/>
      <c r="Q27" s="16"/>
      <c r="R27" s="17"/>
      <c r="S27" s="17"/>
      <c r="T27" s="17"/>
    </row>
    <row r="28" spans="1:20" s="18" customFormat="1" ht="39" thickBot="1" x14ac:dyDescent="0.25">
      <c r="A28" s="11" t="s">
        <v>95</v>
      </c>
      <c r="B28" s="12" t="s">
        <v>248</v>
      </c>
      <c r="C28" s="12" t="s">
        <v>249</v>
      </c>
      <c r="D28" s="12" t="s">
        <v>149</v>
      </c>
      <c r="E28" s="12">
        <v>11</v>
      </c>
      <c r="F28" s="13" t="s">
        <v>204</v>
      </c>
      <c r="G28" s="13" t="s">
        <v>198</v>
      </c>
      <c r="H28" s="13" t="s">
        <v>322</v>
      </c>
      <c r="I28" s="14">
        <v>250000</v>
      </c>
      <c r="J28" s="14"/>
      <c r="K28" s="14"/>
      <c r="L28" s="14"/>
      <c r="M28" s="34">
        <f t="shared" si="0"/>
        <v>250000</v>
      </c>
      <c r="N28" s="12" t="s">
        <v>132</v>
      </c>
      <c r="O28" s="12" t="str">
        <f t="shared" si="1"/>
        <v/>
      </c>
      <c r="P28" s="15"/>
      <c r="Q28" s="16"/>
      <c r="R28" s="17"/>
      <c r="S28" s="17"/>
      <c r="T28" s="17"/>
    </row>
    <row r="29" spans="1:20" s="18" customFormat="1" ht="51.75" thickBot="1" x14ac:dyDescent="0.25">
      <c r="A29" s="11" t="s">
        <v>107</v>
      </c>
      <c r="B29" s="12" t="s">
        <v>250</v>
      </c>
      <c r="C29" s="12" t="s">
        <v>188</v>
      </c>
      <c r="D29" s="12" t="s">
        <v>144</v>
      </c>
      <c r="E29" s="12" t="s">
        <v>295</v>
      </c>
      <c r="F29" s="13" t="s">
        <v>203</v>
      </c>
      <c r="G29" s="13" t="s">
        <v>146</v>
      </c>
      <c r="H29" s="13" t="s">
        <v>307</v>
      </c>
      <c r="I29" s="14">
        <v>200000</v>
      </c>
      <c r="J29" s="14"/>
      <c r="K29" s="14"/>
      <c r="L29" s="14"/>
      <c r="M29" s="34">
        <f t="shared" si="0"/>
        <v>200000</v>
      </c>
      <c r="N29" s="12" t="s">
        <v>132</v>
      </c>
      <c r="O29" s="12" t="str">
        <f t="shared" si="1"/>
        <v/>
      </c>
      <c r="P29" s="15"/>
      <c r="Q29" s="16"/>
      <c r="R29" s="17"/>
      <c r="S29" s="17"/>
      <c r="T29" s="17"/>
    </row>
    <row r="30" spans="1:20" s="18" customFormat="1" ht="39" thickBot="1" x14ac:dyDescent="0.25">
      <c r="A30" s="11" t="s">
        <v>112</v>
      </c>
      <c r="B30" s="12" t="s">
        <v>251</v>
      </c>
      <c r="C30" s="12" t="s">
        <v>252</v>
      </c>
      <c r="D30" s="12" t="s">
        <v>149</v>
      </c>
      <c r="E30" s="12">
        <v>11</v>
      </c>
      <c r="F30" s="13" t="s">
        <v>203</v>
      </c>
      <c r="G30" s="13" t="s">
        <v>146</v>
      </c>
      <c r="H30" s="13" t="s">
        <v>297</v>
      </c>
      <c r="I30" s="14"/>
      <c r="J30" s="14">
        <v>200000</v>
      </c>
      <c r="K30" s="14"/>
      <c r="L30" s="14">
        <v>200000</v>
      </c>
      <c r="M30" s="34">
        <f t="shared" si="0"/>
        <v>400000</v>
      </c>
      <c r="N30" s="12" t="s">
        <v>132</v>
      </c>
      <c r="O30" s="12" t="str">
        <f t="shared" si="1"/>
        <v/>
      </c>
      <c r="P30" s="15"/>
      <c r="Q30" s="16"/>
      <c r="R30" s="17"/>
      <c r="S30" s="17"/>
      <c r="T30" s="17"/>
    </row>
    <row r="31" spans="1:20" s="18" customFormat="1" ht="26.25" thickBot="1" x14ac:dyDescent="0.25">
      <c r="A31" s="11" t="s">
        <v>114</v>
      </c>
      <c r="B31" s="12" t="s">
        <v>253</v>
      </c>
      <c r="C31" s="12" t="s">
        <v>254</v>
      </c>
      <c r="D31" s="12"/>
      <c r="E31" s="12"/>
      <c r="F31" s="13" t="s">
        <v>204</v>
      </c>
      <c r="G31" s="13" t="s">
        <v>198</v>
      </c>
      <c r="H31" s="13" t="s">
        <v>304</v>
      </c>
      <c r="I31" s="14"/>
      <c r="J31" s="14"/>
      <c r="K31" s="14"/>
      <c r="L31" s="14">
        <v>1500000</v>
      </c>
      <c r="M31" s="34">
        <f t="shared" si="0"/>
        <v>1500000</v>
      </c>
      <c r="N31" s="12" t="s">
        <v>156</v>
      </c>
      <c r="O31" s="12" t="s">
        <v>304</v>
      </c>
      <c r="P31" s="15"/>
      <c r="Q31" s="16"/>
      <c r="R31" s="17"/>
      <c r="S31" s="17"/>
      <c r="T31" s="17"/>
    </row>
    <row r="32" spans="1:20" s="18" customFormat="1" ht="39" thickBot="1" x14ac:dyDescent="0.25">
      <c r="A32" s="11" t="s">
        <v>116</v>
      </c>
      <c r="B32" s="13" t="s">
        <v>255</v>
      </c>
      <c r="C32" s="13" t="s">
        <v>256</v>
      </c>
      <c r="D32" s="12" t="s">
        <v>149</v>
      </c>
      <c r="E32" s="13">
        <v>11</v>
      </c>
      <c r="F32" s="13" t="s">
        <v>203</v>
      </c>
      <c r="G32" s="13" t="s">
        <v>146</v>
      </c>
      <c r="H32" s="13" t="s">
        <v>297</v>
      </c>
      <c r="I32" s="14">
        <v>1400000</v>
      </c>
      <c r="J32" s="14">
        <v>1500000</v>
      </c>
      <c r="K32" s="14">
        <v>1500000</v>
      </c>
      <c r="L32" s="14">
        <v>1500000</v>
      </c>
      <c r="M32" s="34">
        <f t="shared" si="0"/>
        <v>5900000</v>
      </c>
      <c r="N32" s="12" t="s">
        <v>132</v>
      </c>
      <c r="O32" s="12" t="str">
        <f t="shared" si="1"/>
        <v/>
      </c>
      <c r="P32" s="15"/>
      <c r="Q32" s="16"/>
      <c r="R32" s="17"/>
      <c r="S32" s="17"/>
      <c r="T32" s="17"/>
    </row>
    <row r="33" spans="1:20" s="18" customFormat="1" ht="51.75" thickBot="1" x14ac:dyDescent="0.25">
      <c r="A33" s="11" t="s">
        <v>119</v>
      </c>
      <c r="B33" s="12" t="s">
        <v>257</v>
      </c>
      <c r="C33" s="12" t="s">
        <v>258</v>
      </c>
      <c r="D33" s="12" t="s">
        <v>149</v>
      </c>
      <c r="E33" s="12">
        <v>11</v>
      </c>
      <c r="F33" s="13" t="s">
        <v>204</v>
      </c>
      <c r="G33" s="13" t="s">
        <v>197</v>
      </c>
      <c r="H33" s="13" t="s">
        <v>298</v>
      </c>
      <c r="I33" s="14"/>
      <c r="J33" s="14">
        <v>100000</v>
      </c>
      <c r="K33" s="14"/>
      <c r="L33" s="14"/>
      <c r="M33" s="34">
        <f t="shared" si="0"/>
        <v>100000</v>
      </c>
      <c r="N33" s="12" t="s">
        <v>156</v>
      </c>
      <c r="O33" s="12" t="s">
        <v>332</v>
      </c>
      <c r="P33" s="15"/>
      <c r="Q33" s="16"/>
      <c r="R33" s="17"/>
      <c r="S33" s="17"/>
      <c r="T33" s="17"/>
    </row>
    <row r="34" spans="1:20" s="18" customFormat="1" ht="39" thickBot="1" x14ac:dyDescent="0.25">
      <c r="A34" s="11" t="s">
        <v>121</v>
      </c>
      <c r="B34" s="12" t="s">
        <v>259</v>
      </c>
      <c r="C34" s="12" t="s">
        <v>260</v>
      </c>
      <c r="D34" s="12" t="s">
        <v>149</v>
      </c>
      <c r="E34" s="12">
        <v>11</v>
      </c>
      <c r="F34" s="13" t="s">
        <v>204</v>
      </c>
      <c r="G34" s="13" t="s">
        <v>198</v>
      </c>
      <c r="H34" s="13" t="s">
        <v>298</v>
      </c>
      <c r="I34" s="14">
        <v>100000</v>
      </c>
      <c r="J34" s="14"/>
      <c r="K34" s="14">
        <v>100000</v>
      </c>
      <c r="L34" s="14"/>
      <c r="M34" s="34">
        <f t="shared" si="0"/>
        <v>200000</v>
      </c>
      <c r="N34" s="12" t="s">
        <v>156</v>
      </c>
      <c r="O34" s="12" t="s">
        <v>332</v>
      </c>
      <c r="P34" s="15"/>
      <c r="Q34" s="16"/>
      <c r="R34" s="17"/>
      <c r="S34" s="17"/>
      <c r="T34" s="17"/>
    </row>
    <row r="35" spans="1:20" s="18" customFormat="1" ht="39" thickBot="1" x14ac:dyDescent="0.25">
      <c r="A35" s="11" t="s">
        <v>121</v>
      </c>
      <c r="B35" s="12" t="s">
        <v>261</v>
      </c>
      <c r="C35" s="12" t="s">
        <v>262</v>
      </c>
      <c r="D35" s="12" t="s">
        <v>149</v>
      </c>
      <c r="E35" s="12">
        <v>11</v>
      </c>
      <c r="F35" s="13" t="s">
        <v>203</v>
      </c>
      <c r="G35" s="13" t="s">
        <v>197</v>
      </c>
      <c r="H35" s="13" t="s">
        <v>298</v>
      </c>
      <c r="I35" s="14">
        <v>200000</v>
      </c>
      <c r="J35" s="14">
        <v>200000</v>
      </c>
      <c r="K35" s="14">
        <v>200000</v>
      </c>
      <c r="L35" s="14">
        <v>200000</v>
      </c>
      <c r="M35" s="34">
        <f t="shared" si="0"/>
        <v>800000</v>
      </c>
      <c r="N35" s="12" t="s">
        <v>156</v>
      </c>
      <c r="O35" s="12" t="s">
        <v>331</v>
      </c>
      <c r="P35" s="15"/>
      <c r="Q35" s="16"/>
      <c r="R35" s="17"/>
      <c r="S35" s="17"/>
      <c r="T35" s="17"/>
    </row>
    <row r="36" spans="1:20" s="18" customFormat="1" ht="51.75" thickBot="1" x14ac:dyDescent="0.25">
      <c r="A36" s="11" t="s">
        <v>121</v>
      </c>
      <c r="B36" s="12" t="s">
        <v>263</v>
      </c>
      <c r="C36" s="12" t="s">
        <v>264</v>
      </c>
      <c r="D36" s="12" t="s">
        <v>149</v>
      </c>
      <c r="E36" s="12">
        <v>11</v>
      </c>
      <c r="F36" s="13" t="s">
        <v>204</v>
      </c>
      <c r="G36" s="13" t="s">
        <v>197</v>
      </c>
      <c r="H36" s="13" t="s">
        <v>308</v>
      </c>
      <c r="I36" s="14">
        <v>0</v>
      </c>
      <c r="J36" s="14">
        <v>0</v>
      </c>
      <c r="K36" s="14">
        <v>0</v>
      </c>
      <c r="L36" s="14">
        <v>0</v>
      </c>
      <c r="M36" s="34">
        <f t="shared" si="0"/>
        <v>0</v>
      </c>
      <c r="N36" s="12" t="s">
        <v>156</v>
      </c>
      <c r="O36" s="12" t="s">
        <v>332</v>
      </c>
      <c r="P36" s="15"/>
      <c r="Q36" s="16"/>
      <c r="R36" s="17"/>
      <c r="S36" s="17"/>
      <c r="T36" s="17"/>
    </row>
    <row r="37" spans="1:20" s="18" customFormat="1" ht="13.5" thickBot="1" x14ac:dyDescent="0.25">
      <c r="A37" s="11" t="s">
        <v>121</v>
      </c>
      <c r="B37" s="12" t="s">
        <v>265</v>
      </c>
      <c r="C37" s="12" t="s">
        <v>266</v>
      </c>
      <c r="D37" s="12" t="s">
        <v>149</v>
      </c>
      <c r="E37" s="12">
        <v>11</v>
      </c>
      <c r="F37" s="13" t="s">
        <v>204</v>
      </c>
      <c r="G37" s="13" t="s">
        <v>198</v>
      </c>
      <c r="H37" s="13" t="s">
        <v>309</v>
      </c>
      <c r="I37" s="14">
        <v>0</v>
      </c>
      <c r="J37" s="14">
        <v>0</v>
      </c>
      <c r="K37" s="14">
        <v>0</v>
      </c>
      <c r="L37" s="14">
        <v>0</v>
      </c>
      <c r="M37" s="34">
        <f t="shared" si="0"/>
        <v>0</v>
      </c>
      <c r="N37" s="12" t="s">
        <v>156</v>
      </c>
      <c r="O37" s="12" t="s">
        <v>332</v>
      </c>
      <c r="P37" s="15"/>
      <c r="Q37" s="16"/>
      <c r="R37" s="17"/>
      <c r="S37" s="17"/>
      <c r="T37" s="17"/>
    </row>
    <row r="38" spans="1:20" s="18" customFormat="1" ht="26.25" thickBot="1" x14ac:dyDescent="0.25">
      <c r="A38" s="11" t="s">
        <v>121</v>
      </c>
      <c r="B38" s="12" t="s">
        <v>265</v>
      </c>
      <c r="C38" s="12" t="s">
        <v>267</v>
      </c>
      <c r="D38" s="12" t="s">
        <v>149</v>
      </c>
      <c r="E38" s="12">
        <v>11</v>
      </c>
      <c r="F38" s="13" t="s">
        <v>204</v>
      </c>
      <c r="G38" s="13" t="s">
        <v>198</v>
      </c>
      <c r="H38" s="13" t="s">
        <v>309</v>
      </c>
      <c r="I38" s="14">
        <v>0</v>
      </c>
      <c r="J38" s="14">
        <v>0</v>
      </c>
      <c r="K38" s="14">
        <v>0</v>
      </c>
      <c r="L38" s="14">
        <v>0</v>
      </c>
      <c r="M38" s="34">
        <f t="shared" si="0"/>
        <v>0</v>
      </c>
      <c r="N38" s="12" t="s">
        <v>156</v>
      </c>
      <c r="O38" s="12" t="s">
        <v>332</v>
      </c>
      <c r="P38" s="15"/>
      <c r="Q38" s="16"/>
      <c r="R38" s="17"/>
      <c r="S38" s="17"/>
      <c r="T38" s="17"/>
    </row>
    <row r="39" spans="1:20" s="18" customFormat="1" ht="26.25" thickBot="1" x14ac:dyDescent="0.25">
      <c r="A39" s="11" t="s">
        <v>121</v>
      </c>
      <c r="B39" s="12" t="s">
        <v>268</v>
      </c>
      <c r="C39" s="12" t="s">
        <v>269</v>
      </c>
      <c r="D39" s="12" t="s">
        <v>149</v>
      </c>
      <c r="E39" s="12">
        <v>11</v>
      </c>
      <c r="F39" s="13" t="s">
        <v>204</v>
      </c>
      <c r="G39" s="13" t="s">
        <v>198</v>
      </c>
      <c r="H39" s="13" t="s">
        <v>309</v>
      </c>
      <c r="I39" s="14">
        <v>0</v>
      </c>
      <c r="J39" s="14">
        <v>0</v>
      </c>
      <c r="K39" s="14">
        <v>0</v>
      </c>
      <c r="L39" s="14">
        <v>0</v>
      </c>
      <c r="M39" s="34">
        <f t="shared" si="0"/>
        <v>0</v>
      </c>
      <c r="N39" s="12" t="s">
        <v>156</v>
      </c>
      <c r="O39" s="12" t="s">
        <v>333</v>
      </c>
      <c r="P39" s="15"/>
      <c r="Q39" s="16"/>
      <c r="R39" s="17"/>
      <c r="S39" s="17"/>
      <c r="T39" s="17"/>
    </row>
    <row r="40" spans="1:20" s="18" customFormat="1" ht="39" thickBot="1" x14ac:dyDescent="0.25">
      <c r="A40" s="11" t="s">
        <v>121</v>
      </c>
      <c r="B40" s="12" t="s">
        <v>270</v>
      </c>
      <c r="C40" s="12" t="s">
        <v>271</v>
      </c>
      <c r="D40" s="12" t="s">
        <v>149</v>
      </c>
      <c r="E40" s="12">
        <v>11</v>
      </c>
      <c r="F40" s="13" t="s">
        <v>204</v>
      </c>
      <c r="G40" s="13" t="s">
        <v>198</v>
      </c>
      <c r="H40" s="13" t="s">
        <v>309</v>
      </c>
      <c r="I40" s="14"/>
      <c r="J40" s="14">
        <v>0</v>
      </c>
      <c r="K40" s="14"/>
      <c r="L40" s="14"/>
      <c r="M40" s="34">
        <f t="shared" si="0"/>
        <v>0</v>
      </c>
      <c r="N40" s="12" t="s">
        <v>156</v>
      </c>
      <c r="O40" s="12" t="s">
        <v>332</v>
      </c>
      <c r="P40" s="15"/>
      <c r="Q40" s="16"/>
      <c r="R40" s="17"/>
      <c r="S40" s="17"/>
      <c r="T40" s="17"/>
    </row>
    <row r="41" spans="1:20" s="18" customFormat="1" ht="51.75" thickBot="1" x14ac:dyDescent="0.25">
      <c r="A41" s="11" t="s">
        <v>121</v>
      </c>
      <c r="B41" s="12" t="s">
        <v>272</v>
      </c>
      <c r="C41" s="12" t="s">
        <v>273</v>
      </c>
      <c r="D41" s="12" t="s">
        <v>149</v>
      </c>
      <c r="E41" s="12">
        <v>11</v>
      </c>
      <c r="F41" s="13" t="s">
        <v>204</v>
      </c>
      <c r="G41" s="13" t="s">
        <v>198</v>
      </c>
      <c r="H41" s="13" t="s">
        <v>309</v>
      </c>
      <c r="I41" s="14">
        <v>0</v>
      </c>
      <c r="J41" s="14"/>
      <c r="K41" s="14">
        <v>0</v>
      </c>
      <c r="L41" s="14"/>
      <c r="M41" s="34">
        <f t="shared" si="0"/>
        <v>0</v>
      </c>
      <c r="N41" s="12" t="s">
        <v>156</v>
      </c>
      <c r="O41" s="12" t="s">
        <v>332</v>
      </c>
      <c r="P41" s="15"/>
      <c r="Q41" s="16"/>
      <c r="R41" s="17"/>
      <c r="S41" s="17"/>
      <c r="T41" s="17"/>
    </row>
    <row r="42" spans="1:20" s="18" customFormat="1" ht="64.5" thickBot="1" x14ac:dyDescent="0.25">
      <c r="A42" s="11" t="s">
        <v>121</v>
      </c>
      <c r="B42" s="12" t="s">
        <v>274</v>
      </c>
      <c r="C42" s="12" t="s">
        <v>275</v>
      </c>
      <c r="D42" s="12" t="s">
        <v>149</v>
      </c>
      <c r="E42" s="12">
        <v>11</v>
      </c>
      <c r="F42" s="13" t="s">
        <v>204</v>
      </c>
      <c r="G42" s="13" t="s">
        <v>198</v>
      </c>
      <c r="H42" s="13" t="s">
        <v>309</v>
      </c>
      <c r="I42" s="14"/>
      <c r="J42" s="14">
        <v>0</v>
      </c>
      <c r="K42" s="14"/>
      <c r="L42" s="14">
        <v>0</v>
      </c>
      <c r="M42" s="34">
        <f t="shared" si="0"/>
        <v>0</v>
      </c>
      <c r="N42" s="12" t="s">
        <v>156</v>
      </c>
      <c r="O42" s="12" t="s">
        <v>332</v>
      </c>
      <c r="P42" s="15"/>
      <c r="Q42" s="16"/>
      <c r="R42" s="17"/>
      <c r="S42" s="17"/>
      <c r="T42" s="17"/>
    </row>
    <row r="43" spans="1:20" s="18" customFormat="1" ht="77.25" thickBot="1" x14ac:dyDescent="0.25">
      <c r="A43" s="11" t="s">
        <v>121</v>
      </c>
      <c r="B43" s="12" t="s">
        <v>276</v>
      </c>
      <c r="C43" s="12" t="s">
        <v>277</v>
      </c>
      <c r="D43" s="12" t="s">
        <v>149</v>
      </c>
      <c r="E43" s="12">
        <v>11</v>
      </c>
      <c r="F43" s="13" t="s">
        <v>204</v>
      </c>
      <c r="G43" s="13" t="s">
        <v>197</v>
      </c>
      <c r="H43" s="13" t="s">
        <v>298</v>
      </c>
      <c r="I43" s="14"/>
      <c r="J43" s="14"/>
      <c r="K43" s="14">
        <v>300000</v>
      </c>
      <c r="L43" s="14"/>
      <c r="M43" s="34">
        <f t="shared" si="0"/>
        <v>300000</v>
      </c>
      <c r="N43" s="12" t="s">
        <v>156</v>
      </c>
      <c r="O43" s="12" t="s">
        <v>332</v>
      </c>
      <c r="P43" s="15"/>
      <c r="Q43" s="16"/>
      <c r="R43" s="17"/>
      <c r="S43" s="17"/>
      <c r="T43" s="17"/>
    </row>
    <row r="44" spans="1:20" s="18" customFormat="1" ht="26.25" thickBot="1" x14ac:dyDescent="0.25">
      <c r="A44" s="11" t="s">
        <v>121</v>
      </c>
      <c r="B44" s="12" t="s">
        <v>278</v>
      </c>
      <c r="C44" s="12" t="s">
        <v>279</v>
      </c>
      <c r="D44" s="12" t="s">
        <v>149</v>
      </c>
      <c r="E44" s="12">
        <v>11</v>
      </c>
      <c r="F44" s="13" t="s">
        <v>204</v>
      </c>
      <c r="G44" s="13" t="s">
        <v>197</v>
      </c>
      <c r="H44" s="13" t="s">
        <v>298</v>
      </c>
      <c r="I44" s="14"/>
      <c r="J44" s="14">
        <v>200000</v>
      </c>
      <c r="K44" s="14"/>
      <c r="L44" s="14">
        <v>200000</v>
      </c>
      <c r="M44" s="34">
        <f t="shared" si="0"/>
        <v>400000</v>
      </c>
      <c r="N44" s="12" t="s">
        <v>156</v>
      </c>
      <c r="O44" s="12" t="s">
        <v>332</v>
      </c>
      <c r="P44" s="15"/>
      <c r="Q44" s="16"/>
      <c r="R44" s="17"/>
      <c r="S44" s="17"/>
      <c r="T44" s="17"/>
    </row>
    <row r="45" spans="1:20" s="18" customFormat="1" ht="64.5" thickBot="1" x14ac:dyDescent="0.25">
      <c r="A45" s="11" t="s">
        <v>121</v>
      </c>
      <c r="B45" s="12" t="s">
        <v>280</v>
      </c>
      <c r="C45" s="12" t="s">
        <v>281</v>
      </c>
      <c r="D45" s="12" t="s">
        <v>149</v>
      </c>
      <c r="E45" s="12">
        <v>11</v>
      </c>
      <c r="F45" s="13" t="s">
        <v>204</v>
      </c>
      <c r="G45" s="13" t="s">
        <v>197</v>
      </c>
      <c r="H45" s="13" t="s">
        <v>298</v>
      </c>
      <c r="I45" s="14"/>
      <c r="J45" s="14">
        <v>200000</v>
      </c>
      <c r="K45" s="14"/>
      <c r="L45" s="14"/>
      <c r="M45" s="34">
        <f t="shared" si="0"/>
        <v>200000</v>
      </c>
      <c r="N45" s="12" t="s">
        <v>156</v>
      </c>
      <c r="O45" s="12" t="s">
        <v>334</v>
      </c>
      <c r="P45" s="19"/>
      <c r="Q45" s="16"/>
      <c r="R45" s="17"/>
      <c r="S45" s="17"/>
      <c r="T45" s="17"/>
    </row>
    <row r="46" spans="1:20" s="18" customFormat="1" ht="26.25" thickBot="1" x14ac:dyDescent="0.25">
      <c r="A46" s="11" t="s">
        <v>121</v>
      </c>
      <c r="B46" s="12" t="s">
        <v>282</v>
      </c>
      <c r="C46" s="12" t="s">
        <v>283</v>
      </c>
      <c r="D46" s="12" t="s">
        <v>149</v>
      </c>
      <c r="E46" s="12">
        <v>11</v>
      </c>
      <c r="F46" s="13" t="s">
        <v>204</v>
      </c>
      <c r="G46" s="13" t="s">
        <v>197</v>
      </c>
      <c r="H46" s="13" t="s">
        <v>298</v>
      </c>
      <c r="I46" s="14"/>
      <c r="J46" s="14">
        <v>100000</v>
      </c>
      <c r="K46" s="14"/>
      <c r="L46" s="14">
        <v>109000</v>
      </c>
      <c r="M46" s="34">
        <f t="shared" si="0"/>
        <v>209000</v>
      </c>
      <c r="N46" s="12" t="s">
        <v>132</v>
      </c>
      <c r="O46" s="12" t="str">
        <f t="shared" si="1"/>
        <v/>
      </c>
      <c r="P46" s="15"/>
      <c r="Q46" s="16"/>
      <c r="R46" s="17"/>
      <c r="S46" s="17"/>
      <c r="T46" s="17"/>
    </row>
    <row r="47" spans="1:20" s="18" customFormat="1" ht="26.25" thickBot="1" x14ac:dyDescent="0.25">
      <c r="A47" s="11" t="s">
        <v>121</v>
      </c>
      <c r="B47" s="12" t="s">
        <v>284</v>
      </c>
      <c r="C47" s="12" t="s">
        <v>285</v>
      </c>
      <c r="D47" s="12" t="s">
        <v>149</v>
      </c>
      <c r="E47" s="12">
        <v>11</v>
      </c>
      <c r="F47" s="13" t="s">
        <v>204</v>
      </c>
      <c r="G47" s="13" t="s">
        <v>197</v>
      </c>
      <c r="H47" s="13" t="s">
        <v>298</v>
      </c>
      <c r="I47" s="14"/>
      <c r="J47" s="14">
        <v>300000</v>
      </c>
      <c r="K47" s="14"/>
      <c r="L47" s="14"/>
      <c r="M47" s="34">
        <f t="shared" si="0"/>
        <v>300000</v>
      </c>
      <c r="N47" s="12" t="s">
        <v>132</v>
      </c>
      <c r="O47" s="12" t="str">
        <f t="shared" si="1"/>
        <v/>
      </c>
      <c r="P47" s="15"/>
      <c r="Q47" s="16"/>
      <c r="R47" s="17"/>
      <c r="S47" s="17"/>
      <c r="T47" s="17"/>
    </row>
    <row r="48" spans="1:20" s="18" customFormat="1" ht="39" thickBot="1" x14ac:dyDescent="0.25">
      <c r="A48" s="11" t="s">
        <v>123</v>
      </c>
      <c r="B48" s="12" t="s">
        <v>286</v>
      </c>
      <c r="C48" s="12" t="s">
        <v>287</v>
      </c>
      <c r="D48" s="12" t="s">
        <v>149</v>
      </c>
      <c r="E48" s="12">
        <v>11</v>
      </c>
      <c r="F48" s="13" t="s">
        <v>203</v>
      </c>
      <c r="G48" s="13" t="s">
        <v>197</v>
      </c>
      <c r="H48" s="13" t="s">
        <v>298</v>
      </c>
      <c r="I48" s="14"/>
      <c r="J48" s="14">
        <v>103200</v>
      </c>
      <c r="K48" s="14"/>
      <c r="L48" s="14">
        <v>138500</v>
      </c>
      <c r="M48" s="34">
        <f t="shared" si="0"/>
        <v>241700</v>
      </c>
      <c r="N48" s="12" t="s">
        <v>131</v>
      </c>
      <c r="O48" s="12" t="str">
        <f t="shared" si="1"/>
        <v/>
      </c>
      <c r="P48" s="15"/>
      <c r="Q48" s="16"/>
      <c r="R48" s="17"/>
      <c r="S48" s="17"/>
      <c r="T48" s="17"/>
    </row>
    <row r="49" spans="1:20" s="18" customFormat="1" ht="26.25" thickBot="1" x14ac:dyDescent="0.25">
      <c r="A49" s="11" t="s">
        <v>123</v>
      </c>
      <c r="B49" s="12" t="s">
        <v>288</v>
      </c>
      <c r="C49" s="12" t="s">
        <v>289</v>
      </c>
      <c r="D49" s="12" t="s">
        <v>149</v>
      </c>
      <c r="E49" s="12">
        <v>11</v>
      </c>
      <c r="F49" s="13" t="s">
        <v>204</v>
      </c>
      <c r="G49" s="13" t="s">
        <v>198</v>
      </c>
      <c r="H49" s="13" t="s">
        <v>309</v>
      </c>
      <c r="I49" s="14">
        <v>0</v>
      </c>
      <c r="J49" s="14">
        <v>0</v>
      </c>
      <c r="K49" s="14">
        <v>0</v>
      </c>
      <c r="L49" s="14">
        <v>0</v>
      </c>
      <c r="M49" s="34">
        <f t="shared" si="0"/>
        <v>0</v>
      </c>
      <c r="N49" s="12" t="s">
        <v>156</v>
      </c>
      <c r="O49" s="12" t="s">
        <v>332</v>
      </c>
      <c r="P49" s="15"/>
      <c r="Q49" s="16"/>
      <c r="R49" s="17"/>
      <c r="S49" s="17"/>
      <c r="T49" s="17"/>
    </row>
    <row r="50" spans="1:20" s="26" customFormat="1" ht="39.75" customHeight="1" x14ac:dyDescent="0.2">
      <c r="A50" s="20"/>
      <c r="B50" s="87"/>
      <c r="C50" s="87"/>
      <c r="D50" s="21"/>
      <c r="E50" s="21"/>
      <c r="F50" s="22"/>
      <c r="G50" s="22"/>
      <c r="H50" s="22"/>
      <c r="I50" s="22"/>
      <c r="J50" s="22"/>
      <c r="K50" s="22"/>
      <c r="L50" s="22"/>
      <c r="M50" s="35"/>
      <c r="N50" s="23"/>
      <c r="O50" s="23"/>
      <c r="P50" s="24"/>
      <c r="Q50" s="25"/>
      <c r="R50" s="25"/>
      <c r="S50" s="25"/>
      <c r="T50" s="25"/>
    </row>
  </sheetData>
  <sheetProtection insertRows="0" pivotTables="0"/>
  <conditionalFormatting sqref="O2:O49">
    <cfRule type="cellIs" dxfId="17" priority="30" operator="equal">
      <formula>"Especifique a fonte aqui"</formula>
    </cfRule>
  </conditionalFormatting>
  <conditionalFormatting sqref="H19:H20 H35:H37 H29">
    <cfRule type="cellIs" dxfId="16" priority="27" operator="equal">
      <formula>"Especificar nesta cél. o nome do órgão ou entidade"</formula>
    </cfRule>
  </conditionalFormatting>
  <conditionalFormatting sqref="H2:H10">
    <cfRule type="cellIs" dxfId="15" priority="16" operator="equal">
      <formula>"Especificar nesta cél. o nome do órgão ou entidade"</formula>
    </cfRule>
  </conditionalFormatting>
  <conditionalFormatting sqref="H11:H16">
    <cfRule type="cellIs" dxfId="14" priority="15" operator="equal">
      <formula>"Especificar nesta cél. o nome do órgão ou entidade"</formula>
    </cfRule>
  </conditionalFormatting>
  <conditionalFormatting sqref="H21:H23">
    <cfRule type="cellIs" dxfId="13" priority="13" operator="equal">
      <formula>"Especificar nesta cél. o nome do órgão ou entidade"</formula>
    </cfRule>
  </conditionalFormatting>
  <conditionalFormatting sqref="H24">
    <cfRule type="cellIs" dxfId="12" priority="12" operator="equal">
      <formula>"Especificar nesta cél. o nome do órgão ou entidade"</formula>
    </cfRule>
  </conditionalFormatting>
  <conditionalFormatting sqref="H25:H26">
    <cfRule type="cellIs" dxfId="11" priority="11" operator="equal">
      <formula>"Especificar nesta cél. o nome do órgão ou entidade"</formula>
    </cfRule>
  </conditionalFormatting>
  <conditionalFormatting sqref="H27:H28">
    <cfRule type="cellIs" dxfId="10" priority="10" operator="equal">
      <formula>"Especificar nesta cél. o nome do órgão ou entidade"</formula>
    </cfRule>
  </conditionalFormatting>
  <conditionalFormatting sqref="H30:H32">
    <cfRule type="cellIs" dxfId="9" priority="9" operator="equal">
      <formula>"Especificar nesta cél. o nome do órgão ou entidade"</formula>
    </cfRule>
  </conditionalFormatting>
  <conditionalFormatting sqref="H33:H34">
    <cfRule type="cellIs" dxfId="8" priority="8" operator="equal">
      <formula>"Especificar nesta cél. o nome do órgão ou entidade"</formula>
    </cfRule>
  </conditionalFormatting>
  <conditionalFormatting sqref="H38:H42">
    <cfRule type="cellIs" dxfId="7" priority="6" operator="equal">
      <formula>"Especificar nesta cél. o nome do órgão ou entidade"</formula>
    </cfRule>
  </conditionalFormatting>
  <conditionalFormatting sqref="H43:H47">
    <cfRule type="cellIs" dxfId="6" priority="5" operator="equal">
      <formula>"Especificar nesta cél. o nome do órgão ou entidade"</formula>
    </cfRule>
  </conditionalFormatting>
  <conditionalFormatting sqref="H48:H49">
    <cfRule type="cellIs" dxfId="5" priority="4" operator="equal">
      <formula>"Especificar nesta cél. o nome do órgão ou entidade"</formula>
    </cfRule>
  </conditionalFormatting>
  <conditionalFormatting sqref="H17">
    <cfRule type="cellIs" dxfId="4" priority="2" operator="equal">
      <formula>"Especificar nesta cél. o nome do órgão ou entidade"</formula>
    </cfRule>
  </conditionalFormatting>
  <conditionalFormatting sqref="H18">
    <cfRule type="cellIs" dxfId="3" priority="1" operator="equal">
      <formula>"Especificar nesta cél. o nome do órgão ou entidade"</formula>
    </cfRule>
  </conditionalFormatting>
  <dataValidations xWindow="782" yWindow="260" count="4">
    <dataValidation allowBlank="1" showInputMessage="1" showErrorMessage="1" prompt="AÇÃO é a tarefa que deve ser executada para o atingir a meta. Deve ser específica. _x000a_" sqref="C1"/>
    <dataValidation allowBlank="1" showInputMessage="1" showErrorMessage="1" prompt="META é mensurável e específica" sqref="B1"/>
    <dataValidation type="decimal" allowBlank="1" showInputMessage="1" showErrorMessage="1" error="Somente números são permitidos" sqref="I2:L49">
      <formula1>0</formula1>
      <formula2>9.99999999999999E+30</formula2>
    </dataValidation>
    <dataValidation allowBlank="1" showInputMessage="1" showErrorMessage="1" prompt="Especificar o nome do órgão ou entidade responsável pela execução da ação. Ex: DAEE, CETESB, etc" sqref="H2:H49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landscape" horizontalDpi="4294967293" verticalDpi="4294967293" r:id="rId1"/>
  <rowBreaks count="2" manualBreakCount="2">
    <brk id="32" max="14" man="1"/>
    <brk id="49" max="14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8" operator="equal" id="{BAE741B2-4FBD-4DFB-8583-28B8A4E7F537}">
            <xm:f>Operacional!$B$2</xm:f>
            <x14:dxf>
              <fill>
                <patternFill>
                  <bgColor rgb="FFFBD64F"/>
                </patternFill>
              </fill>
            </x14:dxf>
          </x14:cfRule>
          <x14:cfRule type="cellIs" priority="21" operator="equal" id="{8C434134-B8C6-4F66-9648-90CBD3589A17}">
            <xm:f>Operacional!$B$3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F321B43-008B-44C1-8459-91E81CE071CB}">
            <xm:f>Operacional!$B$1</xm:f>
            <x14:dxf>
              <fill>
                <patternFill>
                  <bgColor theme="9" tint="0.79998168889431442"/>
                </patternFill>
              </fill>
            </x14:dxf>
          </x14:cfRule>
          <xm:sqref>F2:F49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82" yWindow="260" count="6">
        <x14:dataValidation type="list" allowBlank="1" showInputMessage="1" showErrorMessage="1">
          <x14:formula1>
            <xm:f>Operacional!$G$1:$G$4</xm:f>
          </x14:formula1>
          <xm:sqref>G2:G4</xm:sqref>
        </x14:dataValidation>
        <x14:dataValidation type="list" allowBlank="1" showInputMessage="1" showErrorMessage="1">
          <x14:formula1>
            <xm:f>Operacional!$A$1:$A$32</xm:f>
          </x14:formula1>
          <xm:sqref>A2:A49</xm:sqref>
        </x14:dataValidation>
        <x14:dataValidation type="list" allowBlank="1" showInputMessage="1" showErrorMessage="1">
          <x14:formula1>
            <xm:f>Operacional!$B$1:$B$3</xm:f>
          </x14:formula1>
          <xm:sqref>F2:F49</xm:sqref>
        </x14:dataValidation>
        <x14:dataValidation type="list" allowBlank="1" showInputMessage="1" showErrorMessage="1">
          <x14:formula1>
            <xm:f>Operacional!$F$1:$F$3</xm:f>
          </x14:formula1>
          <xm:sqref>N2:N49</xm:sqref>
        </x14:dataValidation>
        <x14:dataValidation type="list" allowBlank="1" showInputMessage="1" showErrorMessage="1">
          <x14:formula1>
            <xm:f>Operacional!$E$1:$E$9</xm:f>
          </x14:formula1>
          <xm:sqref>D2:D49</xm:sqref>
        </x14:dataValidation>
        <x14:dataValidation type="list" allowBlank="1" showInputMessage="1" showErrorMessage="1">
          <x14:formula1>
            <xm:f>Operacional!$G$1:$G$3</xm:f>
          </x14:formula1>
          <xm:sqref>G5:G49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zoomScale="85" zoomScaleNormal="85" zoomScaleSheetLayoutView="90" workbookViewId="0">
      <pane ySplit="4" topLeftCell="A24" activePane="bottomLeft" state="frozen"/>
      <selection pane="bottomLeft" activeCell="C37" sqref="C37"/>
    </sheetView>
  </sheetViews>
  <sheetFormatPr defaultColWidth="8.85546875" defaultRowHeight="25.15" customHeight="1" x14ac:dyDescent="0.25"/>
  <cols>
    <col min="1" max="1" width="10.7109375" style="30" customWidth="1"/>
    <col min="2" max="2" width="24" style="27" bestFit="1" customWidth="1"/>
    <col min="3" max="12" width="15.7109375" style="30" customWidth="1"/>
    <col min="13" max="13" width="15.7109375" style="31" customWidth="1"/>
    <col min="14" max="14" width="15.7109375" style="63" customWidth="1"/>
    <col min="15" max="16384" width="8.85546875" style="30"/>
  </cols>
  <sheetData>
    <row r="1" spans="1:15" ht="25.15" customHeight="1" thickBot="1" x14ac:dyDescent="0.35">
      <c r="A1" s="37" t="s">
        <v>157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</row>
    <row r="2" spans="1:15" ht="18.75" customHeight="1" thickBot="1" x14ac:dyDescent="0.3">
      <c r="A2" s="39"/>
      <c r="B2" s="40"/>
      <c r="C2" s="41" t="s">
        <v>125</v>
      </c>
      <c r="D2" s="41"/>
      <c r="E2" s="41"/>
      <c r="F2" s="41"/>
      <c r="G2" s="41"/>
      <c r="H2" s="41"/>
      <c r="I2" s="41"/>
      <c r="J2" s="41"/>
      <c r="K2" s="42"/>
      <c r="L2" s="40"/>
      <c r="M2" s="89"/>
      <c r="N2" s="90"/>
      <c r="O2" s="38"/>
    </row>
    <row r="3" spans="1:15" ht="52.5" customHeight="1" thickBot="1" x14ac:dyDescent="0.3">
      <c r="A3" s="43" t="s">
        <v>40</v>
      </c>
      <c r="B3" s="44" t="s">
        <v>41</v>
      </c>
      <c r="C3" s="45">
        <v>2020</v>
      </c>
      <c r="D3" s="45">
        <v>2020</v>
      </c>
      <c r="E3" s="46">
        <v>2021</v>
      </c>
      <c r="F3" s="46">
        <v>2021</v>
      </c>
      <c r="G3" s="47">
        <v>2022</v>
      </c>
      <c r="H3" s="47">
        <v>2022</v>
      </c>
      <c r="I3" s="48">
        <v>2023</v>
      </c>
      <c r="J3" s="48">
        <v>2023</v>
      </c>
      <c r="K3" s="43" t="s">
        <v>127</v>
      </c>
      <c r="L3" s="43" t="s">
        <v>126</v>
      </c>
      <c r="M3" s="91" t="s">
        <v>46</v>
      </c>
      <c r="N3" s="91" t="s">
        <v>47</v>
      </c>
      <c r="O3" s="38"/>
    </row>
    <row r="4" spans="1:15" ht="33.75" customHeight="1" thickBot="1" x14ac:dyDescent="0.3">
      <c r="A4" s="49"/>
      <c r="B4" s="50"/>
      <c r="C4" s="51" t="s">
        <v>131</v>
      </c>
      <c r="D4" s="51" t="s">
        <v>132</v>
      </c>
      <c r="E4" s="51" t="s">
        <v>131</v>
      </c>
      <c r="F4" s="51" t="s">
        <v>132</v>
      </c>
      <c r="G4" s="51" t="s">
        <v>131</v>
      </c>
      <c r="H4" s="51" t="s">
        <v>132</v>
      </c>
      <c r="I4" s="51" t="s">
        <v>131</v>
      </c>
      <c r="J4" s="51" t="s">
        <v>132</v>
      </c>
      <c r="K4" s="49"/>
      <c r="L4" s="49"/>
      <c r="M4" s="92"/>
      <c r="N4" s="93"/>
      <c r="O4" s="38"/>
    </row>
    <row r="5" spans="1:15" ht="30" customHeight="1" thickBot="1" x14ac:dyDescent="0.3">
      <c r="A5" s="52" t="s">
        <v>2</v>
      </c>
      <c r="B5" s="53" t="s">
        <v>53</v>
      </c>
      <c r="C5" s="64">
        <f>SUMIFS(PA!$I:$I,PA!$A:$A,$B5,PA!$N:$N,'PI Fehidro'!$C$4)</f>
        <v>812000</v>
      </c>
      <c r="D5" s="64">
        <f>SUMIFS(PA!$I:$I,PA!$A:$A,$B5,PA!$N:$N,'PI Fehidro'!$D$4)</f>
        <v>450000</v>
      </c>
      <c r="E5" s="64">
        <f>SUMIFS(PA!$J:$J,PA!$A:$A,$B5,PA!$N:$N,'PI Fehidro'!$E$4)</f>
        <v>750000</v>
      </c>
      <c r="F5" s="64">
        <f>SUMIFS(PA!$J:$J,PA!$A:$A,$B5,PA!$N:$N,'PI Fehidro'!$F$4)</f>
        <v>0</v>
      </c>
      <c r="G5" s="64">
        <f>SUMIFS(PA!$K:$K,PA!$A:$A,$B5,PA!$N:$N,'PI Fehidro'!$G$4)</f>
        <v>815300</v>
      </c>
      <c r="H5" s="64">
        <f>SUMIFS(PA!$K:$K,PA!$A:$A,$B5,PA!$N:$N,'PI Fehidro'!$H$4)</f>
        <v>600000</v>
      </c>
      <c r="I5" s="64">
        <f>SUMIFS(PA!$L:$L,PA!$A:$A,$B5,PA!$N:$N,'PI Fehidro'!$I$4)</f>
        <v>800000</v>
      </c>
      <c r="J5" s="64">
        <f>SUMIFS(PA!$L:$L,PA!$A:$A,$B5,PA!$N:$N,'PI Fehidro'!$J$4)</f>
        <v>0</v>
      </c>
      <c r="K5" s="65">
        <f>C5+E5+G5+I5</f>
        <v>3177300</v>
      </c>
      <c r="L5" s="65">
        <f>D5+F5+H5+J5</f>
        <v>1050000</v>
      </c>
      <c r="M5" s="66">
        <f t="shared" ref="M5:M36" si="0">IFERROR((K5+L5)/$K$38,"")</f>
        <v>0.14874174888460401</v>
      </c>
      <c r="N5" s="99">
        <f>SUM(M5:M11)</f>
        <v>0.1592975468325569</v>
      </c>
      <c r="O5" s="38"/>
    </row>
    <row r="6" spans="1:15" ht="30" customHeight="1" thickBot="1" x14ac:dyDescent="0.3">
      <c r="A6" s="52" t="s">
        <v>2</v>
      </c>
      <c r="B6" s="53" t="s">
        <v>55</v>
      </c>
      <c r="C6" s="64">
        <f>SUMIFS(PA!$I:$I,PA!$A:$A,$B6,PA!$N:$N,'PI Fehidro'!$C$4)</f>
        <v>0</v>
      </c>
      <c r="D6" s="64">
        <f>SUMIFS(PA!$I:$I,PA!$A:$A,$B6,PA!$N:$N,'PI Fehidro'!$D$4)</f>
        <v>0</v>
      </c>
      <c r="E6" s="64">
        <f>SUMIFS(PA!$J:$J,PA!$A:$A,$B6,PA!$N:$N,'PI Fehidro'!$E$4)</f>
        <v>0</v>
      </c>
      <c r="F6" s="64">
        <f>SUMIFS(PA!$J:$J,PA!$A:$A,$B6,PA!$N:$N,'PI Fehidro'!$F$4)</f>
        <v>0</v>
      </c>
      <c r="G6" s="64">
        <f>SUMIFS(PA!$K:$K,PA!$A:$A,$B6,PA!$N:$N,'PI Fehidro'!$G$4)</f>
        <v>0</v>
      </c>
      <c r="H6" s="64">
        <f>SUMIFS(PA!$K:$K,PA!$A:$A,$B6,PA!$N:$N,'PI Fehidro'!$H$4)</f>
        <v>0</v>
      </c>
      <c r="I6" s="64">
        <f>SUMIFS(PA!$L:$L,PA!$A:$A,$B6,PA!$N:$N,'PI Fehidro'!$I$4)</f>
        <v>0</v>
      </c>
      <c r="J6" s="64">
        <f>SUMIFS(PA!$L:$L,PA!$A:$A,$B6,PA!$N:$N,'PI Fehidro'!$J$4)</f>
        <v>0</v>
      </c>
      <c r="K6" s="65">
        <f t="shared" ref="K6:K35" si="1">C6+E6+G6+I6</f>
        <v>0</v>
      </c>
      <c r="L6" s="65">
        <f t="shared" ref="L6:L35" si="2">D6+F6+H6+J6</f>
        <v>0</v>
      </c>
      <c r="M6" s="66">
        <f t="shared" si="0"/>
        <v>0</v>
      </c>
      <c r="N6" s="99"/>
      <c r="O6" s="38"/>
    </row>
    <row r="7" spans="1:15" ht="30" customHeight="1" thickBot="1" x14ac:dyDescent="0.3">
      <c r="A7" s="52" t="s">
        <v>2</v>
      </c>
      <c r="B7" s="53" t="s">
        <v>57</v>
      </c>
      <c r="C7" s="64">
        <f>SUMIFS(PA!$I:$I,PA!$A:$A,$B7,PA!$N:$N,'PI Fehidro'!$C$4)</f>
        <v>0</v>
      </c>
      <c r="D7" s="64">
        <f>SUMIFS(PA!$I:$I,PA!$A:$A,$B7,PA!$N:$N,'PI Fehidro'!$D$4)</f>
        <v>0</v>
      </c>
      <c r="E7" s="64">
        <f>SUMIFS(PA!$J:$J,PA!$A:$A,$B7,PA!$N:$N,'PI Fehidro'!$E$4)</f>
        <v>0</v>
      </c>
      <c r="F7" s="64">
        <f>SUMIFS(PA!$J:$J,PA!$A:$A,$B7,PA!$N:$N,'PI Fehidro'!$F$4)</f>
        <v>0</v>
      </c>
      <c r="G7" s="64">
        <f>SUMIFS(PA!$K:$K,PA!$A:$A,$B7,PA!$N:$N,'PI Fehidro'!$G$4)</f>
        <v>0</v>
      </c>
      <c r="H7" s="64">
        <f>SUMIFS(PA!$K:$K,PA!$A:$A,$B7,PA!$N:$N,'PI Fehidro'!$H$4)</f>
        <v>0</v>
      </c>
      <c r="I7" s="64">
        <f>SUMIFS(PA!$L:$L,PA!$A:$A,$B7,PA!$N:$N,'PI Fehidro'!$I$4)</f>
        <v>0</v>
      </c>
      <c r="J7" s="64">
        <f>SUMIFS(PA!$L:$L,PA!$A:$A,$B7,PA!$N:$N,'PI Fehidro'!$J$4)</f>
        <v>300000</v>
      </c>
      <c r="K7" s="65">
        <f t="shared" si="1"/>
        <v>0</v>
      </c>
      <c r="L7" s="65">
        <f t="shared" si="2"/>
        <v>300000</v>
      </c>
      <c r="M7" s="66">
        <f t="shared" si="0"/>
        <v>1.0555797947952878E-2</v>
      </c>
      <c r="N7" s="99"/>
      <c r="O7" s="38"/>
    </row>
    <row r="8" spans="1:15" ht="30" customHeight="1" thickBot="1" x14ac:dyDescent="0.3">
      <c r="A8" s="52" t="s">
        <v>2</v>
      </c>
      <c r="B8" s="53" t="s">
        <v>59</v>
      </c>
      <c r="C8" s="64">
        <f>SUMIFS(PA!$I:$I,PA!$A:$A,$B8,PA!$N:$N,'PI Fehidro'!$C$4)</f>
        <v>0</v>
      </c>
      <c r="D8" s="64">
        <f>SUMIFS(PA!$I:$I,PA!$A:$A,$B8,PA!$N:$N,'PI Fehidro'!$D$4)</f>
        <v>0</v>
      </c>
      <c r="E8" s="64">
        <f>SUMIFS(PA!$J:$J,PA!$A:$A,$B8,PA!$N:$N,'PI Fehidro'!$E$4)</f>
        <v>0</v>
      </c>
      <c r="F8" s="64">
        <f>SUMIFS(PA!$J:$J,PA!$A:$A,$B8,PA!$N:$N,'PI Fehidro'!$F$4)</f>
        <v>0</v>
      </c>
      <c r="G8" s="64">
        <f>SUMIFS(PA!$K:$K,PA!$A:$A,$B8,PA!$N:$N,'PI Fehidro'!$G$4)</f>
        <v>0</v>
      </c>
      <c r="H8" s="64">
        <f>SUMIFS(PA!$K:$K,PA!$A:$A,$B8,PA!$N:$N,'PI Fehidro'!$H$4)</f>
        <v>0</v>
      </c>
      <c r="I8" s="64">
        <f>SUMIFS(PA!$L:$L,PA!$A:$A,$B8,PA!$N:$N,'PI Fehidro'!$I$4)</f>
        <v>0</v>
      </c>
      <c r="J8" s="64">
        <f>SUMIFS(PA!$L:$L,PA!$A:$A,$B8,PA!$N:$N,'PI Fehidro'!$J$4)</f>
        <v>0</v>
      </c>
      <c r="K8" s="65">
        <f t="shared" si="1"/>
        <v>0</v>
      </c>
      <c r="L8" s="65">
        <f t="shared" si="2"/>
        <v>0</v>
      </c>
      <c r="M8" s="66">
        <f t="shared" si="0"/>
        <v>0</v>
      </c>
      <c r="N8" s="99"/>
      <c r="O8" s="38"/>
    </row>
    <row r="9" spans="1:15" ht="30" customHeight="1" thickBot="1" x14ac:dyDescent="0.3">
      <c r="A9" s="52" t="s">
        <v>2</v>
      </c>
      <c r="B9" s="53" t="s">
        <v>61</v>
      </c>
      <c r="C9" s="64">
        <f>SUMIFS(PA!$I:$I,PA!$A:$A,$B9,PA!$N:$N,'PI Fehidro'!$C$4)</f>
        <v>0</v>
      </c>
      <c r="D9" s="64">
        <f>SUMIFS(PA!$I:$I,PA!$A:$A,$B9,PA!$N:$N,'PI Fehidro'!$D$4)</f>
        <v>0</v>
      </c>
      <c r="E9" s="64">
        <f>SUMIFS(PA!$J:$J,PA!$A:$A,$B9,PA!$N:$N,'PI Fehidro'!$E$4)</f>
        <v>0</v>
      </c>
      <c r="F9" s="64">
        <f>SUMIFS(PA!$J:$J,PA!$A:$A,$B9,PA!$N:$N,'PI Fehidro'!$F$4)</f>
        <v>0</v>
      </c>
      <c r="G9" s="64">
        <f>SUMIFS(PA!$K:$K,PA!$A:$A,$B9,PA!$N:$N,'PI Fehidro'!$G$4)</f>
        <v>0</v>
      </c>
      <c r="H9" s="64">
        <f>SUMIFS(PA!$K:$K,PA!$A:$A,$B9,PA!$N:$N,'PI Fehidro'!$H$4)</f>
        <v>0</v>
      </c>
      <c r="I9" s="64">
        <f>SUMIFS(PA!$L:$L,PA!$A:$A,$B9,PA!$N:$N,'PI Fehidro'!$I$4)</f>
        <v>0</v>
      </c>
      <c r="J9" s="64">
        <f>SUMIFS(PA!$L:$L,PA!$A:$A,$B9,PA!$N:$N,'PI Fehidro'!$J$4)</f>
        <v>0</v>
      </c>
      <c r="K9" s="65">
        <f t="shared" si="1"/>
        <v>0</v>
      </c>
      <c r="L9" s="65">
        <f t="shared" si="2"/>
        <v>0</v>
      </c>
      <c r="M9" s="66">
        <f t="shared" si="0"/>
        <v>0</v>
      </c>
      <c r="N9" s="99"/>
      <c r="O9" s="38"/>
    </row>
    <row r="10" spans="1:15" ht="30" customHeight="1" thickBot="1" x14ac:dyDescent="0.3">
      <c r="A10" s="52" t="s">
        <v>2</v>
      </c>
      <c r="B10" s="53" t="s">
        <v>63</v>
      </c>
      <c r="C10" s="64">
        <f>SUMIFS(PA!$I:$I,PA!$A:$A,$B10,PA!$N:$N,'PI Fehidro'!$C$4)</f>
        <v>0</v>
      </c>
      <c r="D10" s="64">
        <f>SUMIFS(PA!$I:$I,PA!$A:$A,$B10,PA!$N:$N,'PI Fehidro'!$D$4)</f>
        <v>0</v>
      </c>
      <c r="E10" s="64">
        <f>SUMIFS(PA!$J:$J,PA!$A:$A,$B10,PA!$N:$N,'PI Fehidro'!$E$4)</f>
        <v>0</v>
      </c>
      <c r="F10" s="64">
        <f>SUMIFS(PA!$J:$J,PA!$A:$A,$B10,PA!$N:$N,'PI Fehidro'!$F$4)</f>
        <v>0</v>
      </c>
      <c r="G10" s="64">
        <f>SUMIFS(PA!$K:$K,PA!$A:$A,$B10,PA!$N:$N,'PI Fehidro'!$G$4)</f>
        <v>0</v>
      </c>
      <c r="H10" s="64">
        <f>SUMIFS(PA!$K:$K,PA!$A:$A,$B10,PA!$N:$N,'PI Fehidro'!$H$4)</f>
        <v>0</v>
      </c>
      <c r="I10" s="64">
        <f>SUMIFS(PA!$L:$L,PA!$A:$A,$B10,PA!$N:$N,'PI Fehidro'!$I$4)</f>
        <v>0</v>
      </c>
      <c r="J10" s="64">
        <f>SUMIFS(PA!$L:$L,PA!$A:$A,$B10,PA!$N:$N,'PI Fehidro'!$J$4)</f>
        <v>0</v>
      </c>
      <c r="K10" s="65">
        <f t="shared" si="1"/>
        <v>0</v>
      </c>
      <c r="L10" s="65">
        <f t="shared" si="2"/>
        <v>0</v>
      </c>
      <c r="M10" s="66">
        <f t="shared" si="0"/>
        <v>0</v>
      </c>
      <c r="N10" s="99"/>
      <c r="O10" s="38"/>
    </row>
    <row r="11" spans="1:15" ht="30" customHeight="1" thickBot="1" x14ac:dyDescent="0.3">
      <c r="A11" s="52" t="s">
        <v>2</v>
      </c>
      <c r="B11" s="53" t="s">
        <v>65</v>
      </c>
      <c r="C11" s="64">
        <f>SUMIFS(PA!$I:$I,PA!$A:$A,$B11,PA!$N:$N,'PI Fehidro'!$C$4)</f>
        <v>0</v>
      </c>
      <c r="D11" s="64">
        <f>SUMIFS(PA!$I:$I,PA!$A:$A,$B11,PA!$N:$N,'PI Fehidro'!$D$4)</f>
        <v>0</v>
      </c>
      <c r="E11" s="64">
        <f>SUMIFS(PA!$J:$J,PA!$A:$A,$B11,PA!$N:$N,'PI Fehidro'!$E$4)</f>
        <v>0</v>
      </c>
      <c r="F11" s="64">
        <f>SUMIFS(PA!$J:$J,PA!$A:$A,$B11,PA!$N:$N,'PI Fehidro'!$F$4)</f>
        <v>0</v>
      </c>
      <c r="G11" s="64">
        <f>SUMIFS(PA!$K:$K,PA!$A:$A,$B11,PA!$N:$N,'PI Fehidro'!$G$4)</f>
        <v>0</v>
      </c>
      <c r="H11" s="64">
        <f>SUMIFS(PA!$K:$K,PA!$A:$A,$B11,PA!$N:$N,'PI Fehidro'!$H$4)</f>
        <v>0</v>
      </c>
      <c r="I11" s="64">
        <f>SUMIFS(PA!$L:$L,PA!$A:$A,$B11,PA!$N:$N,'PI Fehidro'!$I$4)</f>
        <v>0</v>
      </c>
      <c r="J11" s="64">
        <f>SUMIFS(PA!$L:$L,PA!$A:$A,$B11,PA!$N:$N,'PI Fehidro'!$J$4)</f>
        <v>0</v>
      </c>
      <c r="K11" s="65">
        <f t="shared" si="1"/>
        <v>0</v>
      </c>
      <c r="L11" s="65">
        <f t="shared" si="2"/>
        <v>0</v>
      </c>
      <c r="M11" s="66">
        <f t="shared" si="0"/>
        <v>0</v>
      </c>
      <c r="N11" s="99"/>
      <c r="O11" s="38"/>
    </row>
    <row r="12" spans="1:15" ht="30" customHeight="1" thickBot="1" x14ac:dyDescent="0.3">
      <c r="A12" s="52" t="s">
        <v>3</v>
      </c>
      <c r="B12" s="53" t="s">
        <v>68</v>
      </c>
      <c r="C12" s="64">
        <f>SUMIFS(PA!$I:$I,PA!$A:$A,$B12,PA!$N:$N,'PI Fehidro'!$C$4)</f>
        <v>0</v>
      </c>
      <c r="D12" s="64">
        <f>SUMIFS(PA!$I:$I,PA!$A:$A,$B12,PA!$N:$N,'PI Fehidro'!$D$4)</f>
        <v>0</v>
      </c>
      <c r="E12" s="64">
        <f>SUMIFS(PA!$J:$J,PA!$A:$A,$B12,PA!$N:$N,'PI Fehidro'!$E$4)</f>
        <v>0</v>
      </c>
      <c r="F12" s="64">
        <f>SUMIFS(PA!$J:$J,PA!$A:$A,$B12,PA!$N:$N,'PI Fehidro'!$F$4)</f>
        <v>0</v>
      </c>
      <c r="G12" s="64">
        <f>SUMIFS(PA!$K:$K,PA!$A:$A,$B12,PA!$N:$N,'PI Fehidro'!$G$4)</f>
        <v>0</v>
      </c>
      <c r="H12" s="64">
        <f>SUMIFS(PA!$K:$K,PA!$A:$A,$B12,PA!$N:$N,'PI Fehidro'!$H$4)</f>
        <v>0</v>
      </c>
      <c r="I12" s="64">
        <f>SUMIFS(PA!$L:$L,PA!$A:$A,$B12,PA!$N:$N,'PI Fehidro'!$I$4)</f>
        <v>0</v>
      </c>
      <c r="J12" s="64">
        <f>SUMIFS(PA!$L:$L,PA!$A:$A,$B12,PA!$N:$N,'PI Fehidro'!$J$4)</f>
        <v>0</v>
      </c>
      <c r="K12" s="65">
        <f t="shared" si="1"/>
        <v>0</v>
      </c>
      <c r="L12" s="65">
        <f t="shared" si="2"/>
        <v>0</v>
      </c>
      <c r="M12" s="66">
        <f t="shared" si="0"/>
        <v>0</v>
      </c>
      <c r="N12" s="100">
        <f>SUM(M12:M17)</f>
        <v>1.4496629181855286E-2</v>
      </c>
      <c r="O12" s="38"/>
    </row>
    <row r="13" spans="1:15" ht="30" customHeight="1" thickBot="1" x14ac:dyDescent="0.3">
      <c r="A13" s="52" t="s">
        <v>3</v>
      </c>
      <c r="B13" s="53" t="s">
        <v>70</v>
      </c>
      <c r="C13" s="64">
        <f>SUMIFS(PA!$I:$I,PA!$A:$A,$B13,PA!$N:$N,'PI Fehidro'!$C$4)</f>
        <v>0</v>
      </c>
      <c r="D13" s="64">
        <f>SUMIFS(PA!$I:$I,PA!$A:$A,$B13,PA!$N:$N,'PI Fehidro'!$D$4)</f>
        <v>0</v>
      </c>
      <c r="E13" s="64">
        <f>SUMIFS(PA!$J:$J,PA!$A:$A,$B13,PA!$N:$N,'PI Fehidro'!$E$4)</f>
        <v>0</v>
      </c>
      <c r="F13" s="64">
        <f>SUMIFS(PA!$J:$J,PA!$A:$A,$B13,PA!$N:$N,'PI Fehidro'!$F$4)</f>
        <v>123000</v>
      </c>
      <c r="G13" s="64">
        <f>SUMIFS(PA!$K:$K,PA!$A:$A,$B13,PA!$N:$N,'PI Fehidro'!$G$4)</f>
        <v>0</v>
      </c>
      <c r="H13" s="64">
        <f>SUMIFS(PA!$K:$K,PA!$A:$A,$B13,PA!$N:$N,'PI Fehidro'!$H$4)</f>
        <v>139000</v>
      </c>
      <c r="I13" s="64">
        <f>SUMIFS(PA!$L:$L,PA!$A:$A,$B13,PA!$N:$N,'PI Fehidro'!$I$4)</f>
        <v>0</v>
      </c>
      <c r="J13" s="64">
        <f>SUMIFS(PA!$L:$L,PA!$A:$A,$B13,PA!$N:$N,'PI Fehidro'!$J$4)</f>
        <v>150000</v>
      </c>
      <c r="K13" s="65">
        <f t="shared" si="1"/>
        <v>0</v>
      </c>
      <c r="L13" s="65">
        <f t="shared" si="2"/>
        <v>412000</v>
      </c>
      <c r="M13" s="66">
        <f t="shared" si="0"/>
        <v>1.4496629181855286E-2</v>
      </c>
      <c r="N13" s="100"/>
      <c r="O13" s="38"/>
    </row>
    <row r="14" spans="1:15" ht="30" customHeight="1" thickBot="1" x14ac:dyDescent="0.3">
      <c r="A14" s="52" t="s">
        <v>3</v>
      </c>
      <c r="B14" s="53" t="s">
        <v>72</v>
      </c>
      <c r="C14" s="64">
        <f>SUMIFS(PA!$I:$I,PA!$A:$A,$B14,PA!$N:$N,'PI Fehidro'!$C$4)</f>
        <v>0</v>
      </c>
      <c r="D14" s="64">
        <f>SUMIFS(PA!$I:$I,PA!$A:$A,$B14,PA!$N:$N,'PI Fehidro'!$D$4)</f>
        <v>0</v>
      </c>
      <c r="E14" s="64">
        <f>SUMIFS(PA!$J:$J,PA!$A:$A,$B14,PA!$N:$N,'PI Fehidro'!$E$4)</f>
        <v>0</v>
      </c>
      <c r="F14" s="64">
        <f>SUMIFS(PA!$J:$J,PA!$A:$A,$B14,PA!$N:$N,'PI Fehidro'!$F$4)</f>
        <v>0</v>
      </c>
      <c r="G14" s="64">
        <f>SUMIFS(PA!$K:$K,PA!$A:$A,$B14,PA!$N:$N,'PI Fehidro'!$G$4)</f>
        <v>0</v>
      </c>
      <c r="H14" s="64">
        <f>SUMIFS(PA!$K:$K,PA!$A:$A,$B14,PA!$N:$N,'PI Fehidro'!$H$4)</f>
        <v>0</v>
      </c>
      <c r="I14" s="64">
        <f>SUMIFS(PA!$L:$L,PA!$A:$A,$B14,PA!$N:$N,'PI Fehidro'!$I$4)</f>
        <v>0</v>
      </c>
      <c r="J14" s="64">
        <f>SUMIFS(PA!$L:$L,PA!$A:$A,$B14,PA!$N:$N,'PI Fehidro'!$J$4)</f>
        <v>0</v>
      </c>
      <c r="K14" s="65">
        <f t="shared" si="1"/>
        <v>0</v>
      </c>
      <c r="L14" s="65">
        <f t="shared" si="2"/>
        <v>0</v>
      </c>
      <c r="M14" s="66">
        <f t="shared" si="0"/>
        <v>0</v>
      </c>
      <c r="N14" s="100"/>
      <c r="O14" s="38"/>
    </row>
    <row r="15" spans="1:15" ht="30" customHeight="1" thickBot="1" x14ac:dyDescent="0.3">
      <c r="A15" s="52" t="s">
        <v>3</v>
      </c>
      <c r="B15" s="53" t="s">
        <v>74</v>
      </c>
      <c r="C15" s="64">
        <f>SUMIFS(PA!$I:$I,PA!$A:$A,$B15,PA!$N:$N,'PI Fehidro'!$C$4)</f>
        <v>0</v>
      </c>
      <c r="D15" s="64">
        <f>SUMIFS(PA!$I:$I,PA!$A:$A,$B15,PA!$N:$N,'PI Fehidro'!$D$4)</f>
        <v>0</v>
      </c>
      <c r="E15" s="64">
        <f>SUMIFS(PA!$J:$J,PA!$A:$A,$B15,PA!$N:$N,'PI Fehidro'!$E$4)</f>
        <v>0</v>
      </c>
      <c r="F15" s="64">
        <f>SUMIFS(PA!$J:$J,PA!$A:$A,$B15,PA!$N:$N,'PI Fehidro'!$F$4)</f>
        <v>0</v>
      </c>
      <c r="G15" s="64">
        <f>SUMIFS(PA!$K:$K,PA!$A:$A,$B15,PA!$N:$N,'PI Fehidro'!$G$4)</f>
        <v>0</v>
      </c>
      <c r="H15" s="64">
        <f>SUMIFS(PA!$K:$K,PA!$A:$A,$B15,PA!$N:$N,'PI Fehidro'!$H$4)</f>
        <v>0</v>
      </c>
      <c r="I15" s="64">
        <f>SUMIFS(PA!$L:$L,PA!$A:$A,$B15,PA!$N:$N,'PI Fehidro'!$I$4)</f>
        <v>0</v>
      </c>
      <c r="J15" s="64">
        <f>SUMIFS(PA!$L:$L,PA!$A:$A,$B15,PA!$N:$N,'PI Fehidro'!$J$4)</f>
        <v>0</v>
      </c>
      <c r="K15" s="65">
        <f t="shared" si="1"/>
        <v>0</v>
      </c>
      <c r="L15" s="65">
        <f t="shared" si="2"/>
        <v>0</v>
      </c>
      <c r="M15" s="66">
        <f t="shared" si="0"/>
        <v>0</v>
      </c>
      <c r="N15" s="100"/>
      <c r="O15" s="38"/>
    </row>
    <row r="16" spans="1:15" ht="30" customHeight="1" thickBot="1" x14ac:dyDescent="0.3">
      <c r="A16" s="52" t="s">
        <v>3</v>
      </c>
      <c r="B16" s="53" t="s">
        <v>76</v>
      </c>
      <c r="C16" s="64">
        <f>SUMIFS(PA!$I:$I,PA!$A:$A,$B16,PA!$N:$N,'PI Fehidro'!$C$4)</f>
        <v>0</v>
      </c>
      <c r="D16" s="64">
        <f>SUMIFS(PA!$I:$I,PA!$A:$A,$B16,PA!$N:$N,'PI Fehidro'!$D$4)</f>
        <v>0</v>
      </c>
      <c r="E16" s="64">
        <f>SUMIFS(PA!$J:$J,PA!$A:$A,$B16,PA!$N:$N,'PI Fehidro'!$E$4)</f>
        <v>0</v>
      </c>
      <c r="F16" s="64">
        <f>SUMIFS(PA!$J:$J,PA!$A:$A,$B16,PA!$N:$N,'PI Fehidro'!$F$4)</f>
        <v>0</v>
      </c>
      <c r="G16" s="64">
        <f>SUMIFS(PA!$K:$K,PA!$A:$A,$B16,PA!$N:$N,'PI Fehidro'!$G$4)</f>
        <v>0</v>
      </c>
      <c r="H16" s="64">
        <f>SUMIFS(PA!$K:$K,PA!$A:$A,$B16,PA!$N:$N,'PI Fehidro'!$H$4)</f>
        <v>0</v>
      </c>
      <c r="I16" s="64">
        <f>SUMIFS(PA!$L:$L,PA!$A:$A,$B16,PA!$N:$N,'PI Fehidro'!$I$4)</f>
        <v>0</v>
      </c>
      <c r="J16" s="64">
        <f>SUMIFS(PA!$L:$L,PA!$A:$A,$B16,PA!$N:$N,'PI Fehidro'!$J$4)</f>
        <v>0</v>
      </c>
      <c r="K16" s="65">
        <f t="shared" si="1"/>
        <v>0</v>
      </c>
      <c r="L16" s="65">
        <f t="shared" si="2"/>
        <v>0</v>
      </c>
      <c r="M16" s="66">
        <f t="shared" si="0"/>
        <v>0</v>
      </c>
      <c r="N16" s="100"/>
      <c r="O16" s="38"/>
    </row>
    <row r="17" spans="1:15" ht="30" customHeight="1" thickBot="1" x14ac:dyDescent="0.3">
      <c r="A17" s="52" t="s">
        <v>3</v>
      </c>
      <c r="B17" s="53" t="s">
        <v>79</v>
      </c>
      <c r="C17" s="64">
        <f>SUMIFS(PA!$I:$I,PA!$A:$A,$B17,PA!$N:$N,'PI Fehidro'!$C$4)</f>
        <v>0</v>
      </c>
      <c r="D17" s="64">
        <f>SUMIFS(PA!$I:$I,PA!$A:$A,$B17,PA!$N:$N,'PI Fehidro'!$D$4)</f>
        <v>0</v>
      </c>
      <c r="E17" s="64">
        <f>SUMIFS(PA!$J:$J,PA!$A:$A,$B17,PA!$N:$N,'PI Fehidro'!$E$4)</f>
        <v>0</v>
      </c>
      <c r="F17" s="64">
        <f>SUMIFS(PA!$J:$J,PA!$A:$A,$B17,PA!$N:$N,'PI Fehidro'!$F$4)</f>
        <v>0</v>
      </c>
      <c r="G17" s="64">
        <f>SUMIFS(PA!$K:$K,PA!$A:$A,$B17,PA!$N:$N,'PI Fehidro'!$G$4)</f>
        <v>0</v>
      </c>
      <c r="H17" s="64">
        <f>SUMIFS(PA!$K:$K,PA!$A:$A,$B17,PA!$N:$N,'PI Fehidro'!$H$4)</f>
        <v>0</v>
      </c>
      <c r="I17" s="64">
        <f>SUMIFS(PA!$L:$L,PA!$A:$A,$B17,PA!$N:$N,'PI Fehidro'!$I$4)</f>
        <v>0</v>
      </c>
      <c r="J17" s="64">
        <f>SUMIFS(PA!$L:$L,PA!$A:$A,$B17,PA!$N:$N,'PI Fehidro'!$J$4)</f>
        <v>0</v>
      </c>
      <c r="K17" s="65">
        <f t="shared" si="1"/>
        <v>0</v>
      </c>
      <c r="L17" s="65">
        <f t="shared" ref="L17" si="3">D17+F17+H17+J17</f>
        <v>0</v>
      </c>
      <c r="M17" s="66">
        <f t="shared" si="0"/>
        <v>0</v>
      </c>
      <c r="N17" s="100"/>
      <c r="O17" s="38"/>
    </row>
    <row r="18" spans="1:15" ht="30" customHeight="1" thickBot="1" x14ac:dyDescent="0.3">
      <c r="A18" s="52" t="s">
        <v>4</v>
      </c>
      <c r="B18" s="53" t="s">
        <v>82</v>
      </c>
      <c r="C18" s="64">
        <f>SUMIFS(PA!$I:$I,PA!$A:$A,$B18,PA!$N:$N,'PI Fehidro'!$C$4)</f>
        <v>0</v>
      </c>
      <c r="D18" s="64">
        <f>SUMIFS(PA!$I:$I,PA!$A:$A,$B18,PA!$N:$N,'PI Fehidro'!$D$4)</f>
        <v>2500000</v>
      </c>
      <c r="E18" s="64">
        <f>SUMIFS(PA!$J:$J,PA!$A:$A,$B18,PA!$N:$N,'PI Fehidro'!$E$4)</f>
        <v>0</v>
      </c>
      <c r="F18" s="64">
        <f>SUMIFS(PA!$J:$J,PA!$A:$A,$B18,PA!$N:$N,'PI Fehidro'!$F$4)</f>
        <v>2500000</v>
      </c>
      <c r="G18" s="64">
        <f>SUMIFS(PA!$K:$K,PA!$A:$A,$B18,PA!$N:$N,'PI Fehidro'!$G$4)</f>
        <v>0</v>
      </c>
      <c r="H18" s="64">
        <f>SUMIFS(PA!$K:$K,PA!$A:$A,$B18,PA!$N:$N,'PI Fehidro'!$H$4)</f>
        <v>2500000</v>
      </c>
      <c r="I18" s="64">
        <f>SUMIFS(PA!$L:$L,PA!$A:$A,$B18,PA!$N:$N,'PI Fehidro'!$I$4)</f>
        <v>0</v>
      </c>
      <c r="J18" s="64">
        <f>SUMIFS(PA!$L:$L,PA!$A:$A,$B18,PA!$N:$N,'PI Fehidro'!$J$4)</f>
        <v>2500000</v>
      </c>
      <c r="K18" s="65">
        <f t="shared" si="1"/>
        <v>0</v>
      </c>
      <c r="L18" s="65">
        <f t="shared" si="2"/>
        <v>10000000</v>
      </c>
      <c r="M18" s="66">
        <f t="shared" si="0"/>
        <v>0.35185993159842932</v>
      </c>
      <c r="N18" s="100">
        <f>SUM(M18:M22)</f>
        <v>0.562286245091554</v>
      </c>
      <c r="O18" s="38"/>
    </row>
    <row r="19" spans="1:15" ht="30" customHeight="1" thickBot="1" x14ac:dyDescent="0.3">
      <c r="A19" s="52" t="s">
        <v>4</v>
      </c>
      <c r="B19" s="53" t="s">
        <v>84</v>
      </c>
      <c r="C19" s="64">
        <f>SUMIFS(PA!$I:$I,PA!$A:$A,$B19,PA!$N:$N,'PI Fehidro'!$C$4)</f>
        <v>0</v>
      </c>
      <c r="D19" s="64">
        <f>SUMIFS(PA!$I:$I,PA!$A:$A,$B19,PA!$N:$N,'PI Fehidro'!$D$4)</f>
        <v>900000</v>
      </c>
      <c r="E19" s="64">
        <f>SUMIFS(PA!$J:$J,PA!$A:$A,$B19,PA!$N:$N,'PI Fehidro'!$E$4)</f>
        <v>0</v>
      </c>
      <c r="F19" s="64">
        <f>SUMIFS(PA!$J:$J,PA!$A:$A,$B19,PA!$N:$N,'PI Fehidro'!$F$4)</f>
        <v>1000000</v>
      </c>
      <c r="G19" s="64">
        <f>SUMIFS(PA!$K:$K,PA!$A:$A,$B19,PA!$N:$N,'PI Fehidro'!$G$4)</f>
        <v>0</v>
      </c>
      <c r="H19" s="64">
        <f>SUMIFS(PA!$K:$K,PA!$A:$A,$B19,PA!$N:$N,'PI Fehidro'!$H$4)</f>
        <v>1000000</v>
      </c>
      <c r="I19" s="64">
        <f>SUMIFS(PA!$L:$L,PA!$A:$A,$B19,PA!$N:$N,'PI Fehidro'!$I$4)</f>
        <v>0</v>
      </c>
      <c r="J19" s="64">
        <f>SUMIFS(PA!$L:$L,PA!$A:$A,$B19,PA!$N:$N,'PI Fehidro'!$J$4)</f>
        <v>1000000</v>
      </c>
      <c r="K19" s="65">
        <f t="shared" si="1"/>
        <v>0</v>
      </c>
      <c r="L19" s="65">
        <f t="shared" si="2"/>
        <v>3900000</v>
      </c>
      <c r="M19" s="66">
        <f t="shared" si="0"/>
        <v>0.13722537332338744</v>
      </c>
      <c r="N19" s="100"/>
      <c r="O19" s="38"/>
    </row>
    <row r="20" spans="1:15" ht="30" customHeight="1" thickBot="1" x14ac:dyDescent="0.3">
      <c r="A20" s="52" t="s">
        <v>4</v>
      </c>
      <c r="B20" s="53" t="s">
        <v>86</v>
      </c>
      <c r="C20" s="64">
        <f>SUMIFS(PA!$I:$I,PA!$A:$A,$B20,PA!$N:$N,'PI Fehidro'!$C$4)</f>
        <v>0</v>
      </c>
      <c r="D20" s="64">
        <f>SUMIFS(PA!$I:$I,PA!$A:$A,$B20,PA!$N:$N,'PI Fehidro'!$D$4)</f>
        <v>0</v>
      </c>
      <c r="E20" s="64">
        <f>SUMIFS(PA!$J:$J,PA!$A:$A,$B20,PA!$N:$N,'PI Fehidro'!$E$4)</f>
        <v>0</v>
      </c>
      <c r="F20" s="64">
        <f>SUMIFS(PA!$J:$J,PA!$A:$A,$B20,PA!$N:$N,'PI Fehidro'!$F$4)</f>
        <v>0</v>
      </c>
      <c r="G20" s="64">
        <f>SUMIFS(PA!$K:$K,PA!$A:$A,$B20,PA!$N:$N,'PI Fehidro'!$G$4)</f>
        <v>0</v>
      </c>
      <c r="H20" s="64">
        <f>SUMIFS(PA!$K:$K,PA!$A:$A,$B20,PA!$N:$N,'PI Fehidro'!$H$4)</f>
        <v>0</v>
      </c>
      <c r="I20" s="64">
        <f>SUMIFS(PA!$L:$L,PA!$A:$A,$B20,PA!$N:$N,'PI Fehidro'!$I$4)</f>
        <v>0</v>
      </c>
      <c r="J20" s="64">
        <f>SUMIFS(PA!$L:$L,PA!$A:$A,$B20,PA!$N:$N,'PI Fehidro'!$J$4)</f>
        <v>0</v>
      </c>
      <c r="K20" s="65">
        <f t="shared" si="1"/>
        <v>0</v>
      </c>
      <c r="L20" s="65">
        <f t="shared" si="2"/>
        <v>0</v>
      </c>
      <c r="M20" s="66">
        <f t="shared" si="0"/>
        <v>0</v>
      </c>
      <c r="N20" s="100"/>
      <c r="O20" s="38"/>
    </row>
    <row r="21" spans="1:15" ht="30" customHeight="1" thickBot="1" x14ac:dyDescent="0.3">
      <c r="A21" s="52" t="s">
        <v>4</v>
      </c>
      <c r="B21" s="53" t="s">
        <v>88</v>
      </c>
      <c r="C21" s="64">
        <f>SUMIFS(PA!$I:$I,PA!$A:$A,$B21,PA!$N:$N,'PI Fehidro'!$C$4)</f>
        <v>500400</v>
      </c>
      <c r="D21" s="64">
        <f>SUMIFS(PA!$I:$I,PA!$A:$A,$B21,PA!$N:$N,'PI Fehidro'!$D$4)</f>
        <v>0</v>
      </c>
      <c r="E21" s="64">
        <f>SUMIFS(PA!$J:$J,PA!$A:$A,$B21,PA!$N:$N,'PI Fehidro'!$E$4)</f>
        <v>500000</v>
      </c>
      <c r="F21" s="64">
        <f>SUMIFS(PA!$J:$J,PA!$A:$A,$B21,PA!$N:$N,'PI Fehidro'!$F$4)</f>
        <v>0</v>
      </c>
      <c r="G21" s="64">
        <f>SUMIFS(PA!$K:$K,PA!$A:$A,$B21,PA!$N:$N,'PI Fehidro'!$G$4)</f>
        <v>580000</v>
      </c>
      <c r="H21" s="64">
        <f>SUMIFS(PA!$K:$K,PA!$A:$A,$B21,PA!$N:$N,'PI Fehidro'!$H$4)</f>
        <v>0</v>
      </c>
      <c r="I21" s="64">
        <f>SUMIFS(PA!$L:$L,PA!$A:$A,$B21,PA!$N:$N,'PI Fehidro'!$I$4)</f>
        <v>500000</v>
      </c>
      <c r="J21" s="64">
        <f>SUMIFS(PA!$L:$L,PA!$A:$A,$B21,PA!$N:$N,'PI Fehidro'!$J$4)</f>
        <v>0</v>
      </c>
      <c r="K21" s="65">
        <f t="shared" si="1"/>
        <v>2080400</v>
      </c>
      <c r="L21" s="65">
        <f t="shared" si="2"/>
        <v>0</v>
      </c>
      <c r="M21" s="66">
        <f t="shared" si="0"/>
        <v>7.320094016973723E-2</v>
      </c>
      <c r="N21" s="100"/>
      <c r="O21" s="38"/>
    </row>
    <row r="22" spans="1:15" ht="30" customHeight="1" thickBot="1" x14ac:dyDescent="0.3">
      <c r="A22" s="52" t="s">
        <v>4</v>
      </c>
      <c r="B22" s="53" t="s">
        <v>90</v>
      </c>
      <c r="C22" s="64">
        <f>SUMIFS(PA!$I:$I,PA!$A:$A,$B22,PA!$N:$N,'PI Fehidro'!$C$4)</f>
        <v>0</v>
      </c>
      <c r="D22" s="64">
        <f>SUMIFS(PA!$I:$I,PA!$A:$A,$B22,PA!$N:$N,'PI Fehidro'!$D$4)</f>
        <v>0</v>
      </c>
      <c r="E22" s="64">
        <f>SUMIFS(PA!$J:$J,PA!$A:$A,$B22,PA!$N:$N,'PI Fehidro'!$E$4)</f>
        <v>0</v>
      </c>
      <c r="F22" s="64">
        <f>SUMIFS(PA!$J:$J,PA!$A:$A,$B22,PA!$N:$N,'PI Fehidro'!$F$4)</f>
        <v>0</v>
      </c>
      <c r="G22" s="64">
        <f>SUMIFS(PA!$K:$K,PA!$A:$A,$B22,PA!$N:$N,'PI Fehidro'!$G$4)</f>
        <v>0</v>
      </c>
      <c r="H22" s="64">
        <f>SUMIFS(PA!$K:$K,PA!$A:$A,$B22,PA!$N:$N,'PI Fehidro'!$H$4)</f>
        <v>0</v>
      </c>
      <c r="I22" s="64">
        <f>SUMIFS(PA!$L:$L,PA!$A:$A,$B22,PA!$N:$N,'PI Fehidro'!$I$4)</f>
        <v>0</v>
      </c>
      <c r="J22" s="64">
        <f>SUMIFS(PA!$L:$L,PA!$A:$A,$B22,PA!$N:$N,'PI Fehidro'!$J$4)</f>
        <v>0</v>
      </c>
      <c r="K22" s="65">
        <f t="shared" si="1"/>
        <v>0</v>
      </c>
      <c r="L22" s="65">
        <f t="shared" si="2"/>
        <v>0</v>
      </c>
      <c r="M22" s="66">
        <f t="shared" si="0"/>
        <v>0</v>
      </c>
      <c r="N22" s="100"/>
      <c r="O22" s="38"/>
    </row>
    <row r="23" spans="1:15" ht="30" customHeight="1" thickBot="1" x14ac:dyDescent="0.3">
      <c r="A23" s="52" t="s">
        <v>5</v>
      </c>
      <c r="B23" s="53" t="s">
        <v>93</v>
      </c>
      <c r="C23" s="64">
        <f>SUMIFS(PA!$I:$I,PA!$A:$A,$B23,PA!$N:$N,'PI Fehidro'!$C$4)</f>
        <v>0</v>
      </c>
      <c r="D23" s="64">
        <f>SUMIFS(PA!$I:$I,PA!$A:$A,$B23,PA!$N:$N,'PI Fehidro'!$D$4)</f>
        <v>0</v>
      </c>
      <c r="E23" s="64">
        <f>SUMIFS(PA!$J:$J,PA!$A:$A,$B23,PA!$N:$N,'PI Fehidro'!$E$4)</f>
        <v>0</v>
      </c>
      <c r="F23" s="64">
        <f>SUMIFS(PA!$J:$J,PA!$A:$A,$B23,PA!$N:$N,'PI Fehidro'!$F$4)</f>
        <v>0</v>
      </c>
      <c r="G23" s="64">
        <f>SUMIFS(PA!$K:$K,PA!$A:$A,$B23,PA!$N:$N,'PI Fehidro'!$G$4)</f>
        <v>0</v>
      </c>
      <c r="H23" s="64">
        <f>SUMIFS(PA!$K:$K,PA!$A:$A,$B23,PA!$N:$N,'PI Fehidro'!$H$4)</f>
        <v>0</v>
      </c>
      <c r="I23" s="64">
        <f>SUMIFS(PA!$L:$L,PA!$A:$A,$B23,PA!$N:$N,'PI Fehidro'!$I$4)</f>
        <v>0</v>
      </c>
      <c r="J23" s="64">
        <f>SUMIFS(PA!$L:$L,PA!$A:$A,$B23,PA!$N:$N,'PI Fehidro'!$J$4)</f>
        <v>0</v>
      </c>
      <c r="K23" s="65">
        <f t="shared" si="1"/>
        <v>0</v>
      </c>
      <c r="L23" s="65">
        <f t="shared" si="2"/>
        <v>0</v>
      </c>
      <c r="M23" s="66">
        <f t="shared" si="0"/>
        <v>0</v>
      </c>
      <c r="N23" s="100">
        <f>SUM(M23:M24)</f>
        <v>8.7964982899607323E-3</v>
      </c>
      <c r="O23" s="38"/>
    </row>
    <row r="24" spans="1:15" ht="30" customHeight="1" thickBot="1" x14ac:dyDescent="0.3">
      <c r="A24" s="52" t="s">
        <v>5</v>
      </c>
      <c r="B24" s="53" t="s">
        <v>95</v>
      </c>
      <c r="C24" s="64">
        <f>SUMIFS(PA!$I:$I,PA!$A:$A,$B24,PA!$N:$N,'PI Fehidro'!$C$4)</f>
        <v>0</v>
      </c>
      <c r="D24" s="64">
        <f>SUMIFS(PA!$I:$I,PA!$A:$A,$B24,PA!$N:$N,'PI Fehidro'!$D$4)</f>
        <v>250000</v>
      </c>
      <c r="E24" s="64">
        <f>SUMIFS(PA!$J:$J,PA!$A:$A,$B24,PA!$N:$N,'PI Fehidro'!$E$4)</f>
        <v>0</v>
      </c>
      <c r="F24" s="64">
        <f>SUMIFS(PA!$J:$J,PA!$A:$A,$B24,PA!$N:$N,'PI Fehidro'!$F$4)</f>
        <v>0</v>
      </c>
      <c r="G24" s="64">
        <f>SUMIFS(PA!$K:$K,PA!$A:$A,$B24,PA!$N:$N,'PI Fehidro'!$G$4)</f>
        <v>0</v>
      </c>
      <c r="H24" s="64">
        <f>SUMIFS(PA!$K:$K,PA!$A:$A,$B24,PA!$N:$N,'PI Fehidro'!$H$4)</f>
        <v>0</v>
      </c>
      <c r="I24" s="64">
        <f>SUMIFS(PA!$L:$L,PA!$A:$A,$B24,PA!$N:$N,'PI Fehidro'!$I$4)</f>
        <v>0</v>
      </c>
      <c r="J24" s="64">
        <f>SUMIFS(PA!$L:$L,PA!$A:$A,$B24,PA!$N:$N,'PI Fehidro'!$J$4)</f>
        <v>0</v>
      </c>
      <c r="K24" s="65">
        <f t="shared" si="1"/>
        <v>0</v>
      </c>
      <c r="L24" s="65">
        <f t="shared" si="2"/>
        <v>250000</v>
      </c>
      <c r="M24" s="66">
        <f t="shared" si="0"/>
        <v>8.7964982899607323E-3</v>
      </c>
      <c r="N24" s="100"/>
      <c r="O24" s="38"/>
    </row>
    <row r="25" spans="1:15" ht="30" customHeight="1" thickBot="1" x14ac:dyDescent="0.3">
      <c r="A25" s="52" t="s">
        <v>6</v>
      </c>
      <c r="B25" s="53" t="s">
        <v>98</v>
      </c>
      <c r="C25" s="64">
        <f>SUMIFS(PA!$I:$I,PA!$A:$A,$B25,PA!$N:$N,'PI Fehidro'!$C$4)</f>
        <v>0</v>
      </c>
      <c r="D25" s="64">
        <f>SUMIFS(PA!$I:$I,PA!$A:$A,$B25,PA!$N:$N,'PI Fehidro'!$D$4)</f>
        <v>0</v>
      </c>
      <c r="E25" s="64">
        <f>SUMIFS(PA!$J:$J,PA!$A:$A,$B25,PA!$N:$N,'PI Fehidro'!$E$4)</f>
        <v>0</v>
      </c>
      <c r="F25" s="64">
        <f>SUMIFS(PA!$J:$J,PA!$A:$A,$B25,PA!$N:$N,'PI Fehidro'!$F$4)</f>
        <v>0</v>
      </c>
      <c r="G25" s="64">
        <f>SUMIFS(PA!$K:$K,PA!$A:$A,$B25,PA!$N:$N,'PI Fehidro'!$G$4)</f>
        <v>0</v>
      </c>
      <c r="H25" s="64">
        <f>SUMIFS(PA!$K:$K,PA!$A:$A,$B25,PA!$N:$N,'PI Fehidro'!$H$4)</f>
        <v>0</v>
      </c>
      <c r="I25" s="64">
        <f>SUMIFS(PA!$L:$L,PA!$A:$A,$B25,PA!$N:$N,'PI Fehidro'!$I$4)</f>
        <v>0</v>
      </c>
      <c r="J25" s="64">
        <f>SUMIFS(PA!$L:$L,PA!$A:$A,$B25,PA!$N:$N,'PI Fehidro'!$J$4)</f>
        <v>0</v>
      </c>
      <c r="K25" s="65">
        <f t="shared" si="1"/>
        <v>0</v>
      </c>
      <c r="L25" s="65">
        <f t="shared" si="2"/>
        <v>0</v>
      </c>
      <c r="M25" s="66">
        <f t="shared" si="0"/>
        <v>0</v>
      </c>
      <c r="N25" s="100">
        <f>SUM(M25:M27)</f>
        <v>0</v>
      </c>
      <c r="O25" s="38"/>
    </row>
    <row r="26" spans="1:15" ht="30" customHeight="1" thickBot="1" x14ac:dyDescent="0.3">
      <c r="A26" s="52" t="s">
        <v>6</v>
      </c>
      <c r="B26" s="53" t="s">
        <v>100</v>
      </c>
      <c r="C26" s="64">
        <f>SUMIFS(PA!$I:$I,PA!$A:$A,$B26,PA!$N:$N,'PI Fehidro'!$C$4)</f>
        <v>0</v>
      </c>
      <c r="D26" s="64">
        <f>SUMIFS(PA!$I:$I,PA!$A:$A,$B26,PA!$N:$N,'PI Fehidro'!$D$4)</f>
        <v>0</v>
      </c>
      <c r="E26" s="64">
        <f>SUMIFS(PA!$J:$J,PA!$A:$A,$B26,PA!$N:$N,'PI Fehidro'!$E$4)</f>
        <v>0</v>
      </c>
      <c r="F26" s="64">
        <f>SUMIFS(PA!$J:$J,PA!$A:$A,$B26,PA!$N:$N,'PI Fehidro'!$F$4)</f>
        <v>0</v>
      </c>
      <c r="G26" s="64">
        <f>SUMIFS(PA!$K:$K,PA!$A:$A,$B26,PA!$N:$N,'PI Fehidro'!$G$4)</f>
        <v>0</v>
      </c>
      <c r="H26" s="64">
        <f>SUMIFS(PA!$K:$K,PA!$A:$A,$B26,PA!$N:$N,'PI Fehidro'!$H$4)</f>
        <v>0</v>
      </c>
      <c r="I26" s="64">
        <f>SUMIFS(PA!$L:$L,PA!$A:$A,$B26,PA!$N:$N,'PI Fehidro'!$I$4)</f>
        <v>0</v>
      </c>
      <c r="J26" s="64">
        <f>SUMIFS(PA!$L:$L,PA!$A:$A,$B26,PA!$N:$N,'PI Fehidro'!$J$4)</f>
        <v>0</v>
      </c>
      <c r="K26" s="65">
        <f t="shared" si="1"/>
        <v>0</v>
      </c>
      <c r="L26" s="65">
        <f t="shared" si="2"/>
        <v>0</v>
      </c>
      <c r="M26" s="66">
        <f t="shared" si="0"/>
        <v>0</v>
      </c>
      <c r="N26" s="100"/>
      <c r="O26" s="38"/>
    </row>
    <row r="27" spans="1:15" ht="30" customHeight="1" thickBot="1" x14ac:dyDescent="0.3">
      <c r="A27" s="52" t="s">
        <v>6</v>
      </c>
      <c r="B27" s="53" t="s">
        <v>102</v>
      </c>
      <c r="C27" s="64">
        <f>SUMIFS(PA!$I:$I,PA!$A:$A,$B27,PA!$N:$N,'PI Fehidro'!$C$4)</f>
        <v>0</v>
      </c>
      <c r="D27" s="64">
        <f>SUMIFS(PA!$I:$I,PA!$A:$A,$B27,PA!$N:$N,'PI Fehidro'!$D$4)</f>
        <v>0</v>
      </c>
      <c r="E27" s="64">
        <f>SUMIFS(PA!$J:$J,PA!$A:$A,$B27,PA!$N:$N,'PI Fehidro'!$E$4)</f>
        <v>0</v>
      </c>
      <c r="F27" s="64">
        <f>SUMIFS(PA!$J:$J,PA!$A:$A,$B27,PA!$N:$N,'PI Fehidro'!$F$4)</f>
        <v>0</v>
      </c>
      <c r="G27" s="64">
        <f>SUMIFS(PA!$K:$K,PA!$A:$A,$B27,PA!$N:$N,'PI Fehidro'!$G$4)</f>
        <v>0</v>
      </c>
      <c r="H27" s="64">
        <f>SUMIFS(PA!$K:$K,PA!$A:$A,$B27,PA!$N:$N,'PI Fehidro'!$H$4)</f>
        <v>0</v>
      </c>
      <c r="I27" s="64">
        <f>SUMIFS(PA!$L:$L,PA!$A:$A,$B27,PA!$N:$N,'PI Fehidro'!$I$4)</f>
        <v>0</v>
      </c>
      <c r="J27" s="64">
        <f>SUMIFS(PA!$L:$L,PA!$A:$A,$B27,PA!$N:$N,'PI Fehidro'!$J$4)</f>
        <v>0</v>
      </c>
      <c r="K27" s="65">
        <f t="shared" si="1"/>
        <v>0</v>
      </c>
      <c r="L27" s="65">
        <f t="shared" si="2"/>
        <v>0</v>
      </c>
      <c r="M27" s="66">
        <f t="shared" si="0"/>
        <v>0</v>
      </c>
      <c r="N27" s="100"/>
      <c r="O27" s="38"/>
    </row>
    <row r="28" spans="1:15" ht="30" customHeight="1" thickBot="1" x14ac:dyDescent="0.3">
      <c r="A28" s="52" t="s">
        <v>7</v>
      </c>
      <c r="B28" s="53" t="s">
        <v>105</v>
      </c>
      <c r="C28" s="64">
        <f>SUMIFS(PA!$I:$I,PA!$A:$A,$B28,PA!$N:$N,'PI Fehidro'!$C$4)</f>
        <v>0</v>
      </c>
      <c r="D28" s="64">
        <f>SUMIFS(PA!$I:$I,PA!$A:$A,$B28,PA!$N:$N,'PI Fehidro'!$D$4)</f>
        <v>0</v>
      </c>
      <c r="E28" s="64">
        <f>SUMIFS(PA!$J:$J,PA!$A:$A,$B28,PA!$N:$N,'PI Fehidro'!$E$4)</f>
        <v>0</v>
      </c>
      <c r="F28" s="64">
        <f>SUMIFS(PA!$J:$J,PA!$A:$A,$B28,PA!$N:$N,'PI Fehidro'!$F$4)</f>
        <v>0</v>
      </c>
      <c r="G28" s="64">
        <f>SUMIFS(PA!$K:$K,PA!$A:$A,$B28,PA!$N:$N,'PI Fehidro'!$G$4)</f>
        <v>0</v>
      </c>
      <c r="H28" s="64">
        <f>SUMIFS(PA!$K:$K,PA!$A:$A,$B28,PA!$N:$N,'PI Fehidro'!$H$4)</f>
        <v>0</v>
      </c>
      <c r="I28" s="64">
        <f>SUMIFS(PA!$L:$L,PA!$A:$A,$B28,PA!$N:$N,'PI Fehidro'!$I$4)</f>
        <v>0</v>
      </c>
      <c r="J28" s="64">
        <f>SUMIFS(PA!$L:$L,PA!$A:$A,$B28,PA!$N:$N,'PI Fehidro'!$J$4)</f>
        <v>0</v>
      </c>
      <c r="K28" s="65">
        <f t="shared" si="1"/>
        <v>0</v>
      </c>
      <c r="L28" s="65">
        <f t="shared" si="2"/>
        <v>0</v>
      </c>
      <c r="M28" s="66">
        <f t="shared" si="0"/>
        <v>0</v>
      </c>
      <c r="N28" s="100">
        <f>SUM(M28:M30)</f>
        <v>7.0371986319685857E-3</v>
      </c>
      <c r="O28" s="38"/>
    </row>
    <row r="29" spans="1:15" ht="30" customHeight="1" thickBot="1" x14ac:dyDescent="0.3">
      <c r="A29" s="52" t="s">
        <v>7</v>
      </c>
      <c r="B29" s="53" t="s">
        <v>107</v>
      </c>
      <c r="C29" s="64">
        <f>SUMIFS(PA!$I:$I,PA!$A:$A,$B29,PA!$N:$N,'PI Fehidro'!$C$4)</f>
        <v>0</v>
      </c>
      <c r="D29" s="64">
        <f>SUMIFS(PA!$I:$I,PA!$A:$A,$B29,PA!$N:$N,'PI Fehidro'!$D$4)</f>
        <v>200000</v>
      </c>
      <c r="E29" s="64">
        <f>SUMIFS(PA!$J:$J,PA!$A:$A,$B29,PA!$N:$N,'PI Fehidro'!$E$4)</f>
        <v>0</v>
      </c>
      <c r="F29" s="64">
        <f>SUMIFS(PA!$J:$J,PA!$A:$A,$B29,PA!$N:$N,'PI Fehidro'!$F$4)</f>
        <v>0</v>
      </c>
      <c r="G29" s="64">
        <f>SUMIFS(PA!$K:$K,PA!$A:$A,$B29,PA!$N:$N,'PI Fehidro'!$G$4)</f>
        <v>0</v>
      </c>
      <c r="H29" s="64">
        <f>SUMIFS(PA!$K:$K,PA!$A:$A,$B29,PA!$N:$N,'PI Fehidro'!$H$4)</f>
        <v>0</v>
      </c>
      <c r="I29" s="64">
        <f>SUMIFS(PA!$L:$L,PA!$A:$A,$B29,PA!$N:$N,'PI Fehidro'!$I$4)</f>
        <v>0</v>
      </c>
      <c r="J29" s="64">
        <f>SUMIFS(PA!$L:$L,PA!$A:$A,$B29,PA!$N:$N,'PI Fehidro'!$J$4)</f>
        <v>0</v>
      </c>
      <c r="K29" s="65">
        <f t="shared" si="1"/>
        <v>0</v>
      </c>
      <c r="L29" s="65">
        <f t="shared" si="2"/>
        <v>200000</v>
      </c>
      <c r="M29" s="66">
        <f t="shared" si="0"/>
        <v>7.0371986319685857E-3</v>
      </c>
      <c r="N29" s="100"/>
      <c r="O29" s="38"/>
    </row>
    <row r="30" spans="1:15" ht="30" customHeight="1" thickBot="1" x14ac:dyDescent="0.3">
      <c r="A30" s="52" t="s">
        <v>7</v>
      </c>
      <c r="B30" s="53" t="s">
        <v>136</v>
      </c>
      <c r="C30" s="64">
        <f>SUMIFS(PA!$I:$I,PA!$A:$A,$B30,PA!$N:$N,'PI Fehidro'!$C$4)</f>
        <v>0</v>
      </c>
      <c r="D30" s="64">
        <f>SUMIFS(PA!$I:$I,PA!$A:$A,$B30,PA!$N:$N,'PI Fehidro'!$D$4)</f>
        <v>0</v>
      </c>
      <c r="E30" s="64">
        <f>SUMIFS(PA!$J:$J,PA!$A:$A,$B30,PA!$N:$N,'PI Fehidro'!$E$4)</f>
        <v>0</v>
      </c>
      <c r="F30" s="64">
        <f>SUMIFS(PA!$J:$J,PA!$A:$A,$B30,PA!$N:$N,'PI Fehidro'!$F$4)</f>
        <v>0</v>
      </c>
      <c r="G30" s="64">
        <f>SUMIFS(PA!$K:$K,PA!$A:$A,$B30,PA!$N:$N,'PI Fehidro'!$G$4)</f>
        <v>0</v>
      </c>
      <c r="H30" s="64">
        <f>SUMIFS(PA!$K:$K,PA!$A:$A,$B30,PA!$N:$N,'PI Fehidro'!$H$4)</f>
        <v>0</v>
      </c>
      <c r="I30" s="64">
        <f>SUMIFS(PA!$L:$L,PA!$A:$A,$B30,PA!$N:$N,'PI Fehidro'!$I$4)</f>
        <v>0</v>
      </c>
      <c r="J30" s="64">
        <f>SUMIFS(PA!$L:$L,PA!$A:$A,$B30,PA!$N:$N,'PI Fehidro'!$J$4)</f>
        <v>0</v>
      </c>
      <c r="K30" s="65">
        <f t="shared" si="1"/>
        <v>0</v>
      </c>
      <c r="L30" s="65">
        <f t="shared" si="2"/>
        <v>0</v>
      </c>
      <c r="M30" s="66">
        <f t="shared" si="0"/>
        <v>0</v>
      </c>
      <c r="N30" s="100"/>
      <c r="O30" s="38"/>
    </row>
    <row r="31" spans="1:15" ht="30" customHeight="1" thickBot="1" x14ac:dyDescent="0.3">
      <c r="A31" s="52" t="s">
        <v>8</v>
      </c>
      <c r="B31" s="53" t="s">
        <v>112</v>
      </c>
      <c r="C31" s="64">
        <f>SUMIFS(PA!$I:$I,PA!$A:$A,$B31,PA!$N:$N,'PI Fehidro'!$C$4)</f>
        <v>0</v>
      </c>
      <c r="D31" s="64">
        <f>SUMIFS(PA!$I:$I,PA!$A:$A,$B31,PA!$N:$N,'PI Fehidro'!$D$4)</f>
        <v>0</v>
      </c>
      <c r="E31" s="64">
        <f>SUMIFS(PA!$J:$J,PA!$A:$A,$B31,PA!$N:$N,'PI Fehidro'!$E$4)</f>
        <v>0</v>
      </c>
      <c r="F31" s="64">
        <f>SUMIFS(PA!$J:$J,PA!$A:$A,$B31,PA!$N:$N,'PI Fehidro'!$F$4)</f>
        <v>200000</v>
      </c>
      <c r="G31" s="64">
        <f>SUMIFS(PA!$K:$K,PA!$A:$A,$B31,PA!$N:$N,'PI Fehidro'!$G$4)</f>
        <v>0</v>
      </c>
      <c r="H31" s="64">
        <f>SUMIFS(PA!$K:$K,PA!$A:$A,$B31,PA!$N:$N,'PI Fehidro'!$H$4)</f>
        <v>0</v>
      </c>
      <c r="I31" s="64">
        <f>SUMIFS(PA!$L:$L,PA!$A:$A,$B31,PA!$N:$N,'PI Fehidro'!$I$4)</f>
        <v>0</v>
      </c>
      <c r="J31" s="64">
        <f>SUMIFS(PA!$L:$L,PA!$A:$A,$B31,PA!$N:$N,'PI Fehidro'!$J$4)</f>
        <v>200000</v>
      </c>
      <c r="K31" s="65">
        <f t="shared" si="1"/>
        <v>0</v>
      </c>
      <c r="L31" s="65">
        <f t="shared" si="2"/>
        <v>400000</v>
      </c>
      <c r="M31" s="66">
        <f t="shared" si="0"/>
        <v>1.4074397263937171E-2</v>
      </c>
      <c r="N31" s="100">
        <f>SUM(M31:M33)</f>
        <v>0.22167175690701046</v>
      </c>
      <c r="O31" s="38"/>
    </row>
    <row r="32" spans="1:15" ht="30" customHeight="1" thickBot="1" x14ac:dyDescent="0.3">
      <c r="A32" s="52" t="s">
        <v>8</v>
      </c>
      <c r="B32" s="53" t="s">
        <v>114</v>
      </c>
      <c r="C32" s="64">
        <f>SUMIFS(PA!$I:$I,PA!$A:$A,$B32,PA!$N:$N,'PI Fehidro'!$C$4)</f>
        <v>0</v>
      </c>
      <c r="D32" s="64">
        <f>SUMIFS(PA!$I:$I,PA!$A:$A,$B32,PA!$N:$N,'PI Fehidro'!$D$4)</f>
        <v>0</v>
      </c>
      <c r="E32" s="64">
        <f>SUMIFS(PA!$J:$J,PA!$A:$A,$B32,PA!$N:$N,'PI Fehidro'!$E$4)</f>
        <v>0</v>
      </c>
      <c r="F32" s="64">
        <f>SUMIFS(PA!$J:$J,PA!$A:$A,$B32,PA!$N:$N,'PI Fehidro'!$F$4)</f>
        <v>0</v>
      </c>
      <c r="G32" s="64">
        <f>SUMIFS(PA!$K:$K,PA!$A:$A,$B32,PA!$N:$N,'PI Fehidro'!$G$4)</f>
        <v>0</v>
      </c>
      <c r="H32" s="64">
        <f>SUMIFS(PA!$K:$K,PA!$A:$A,$B32,PA!$N:$N,'PI Fehidro'!$H$4)</f>
        <v>0</v>
      </c>
      <c r="I32" s="64">
        <f>SUMIFS(PA!$L:$L,PA!$A:$A,$B32,PA!$N:$N,'PI Fehidro'!$I$4)</f>
        <v>0</v>
      </c>
      <c r="J32" s="64">
        <f>SUMIFS(PA!$L:$L,PA!$A:$A,$B32,PA!$N:$N,'PI Fehidro'!$J$4)</f>
        <v>0</v>
      </c>
      <c r="K32" s="65">
        <f t="shared" si="1"/>
        <v>0</v>
      </c>
      <c r="L32" s="65">
        <f t="shared" si="2"/>
        <v>0</v>
      </c>
      <c r="M32" s="66">
        <f t="shared" si="0"/>
        <v>0</v>
      </c>
      <c r="N32" s="100"/>
      <c r="O32" s="38"/>
    </row>
    <row r="33" spans="1:16" ht="30" customHeight="1" thickBot="1" x14ac:dyDescent="0.3">
      <c r="A33" s="52" t="s">
        <v>8</v>
      </c>
      <c r="B33" s="53" t="s">
        <v>116</v>
      </c>
      <c r="C33" s="64">
        <f>SUMIFS(PA!$I:$I,PA!$A:$A,$B33,PA!$N:$N,'PI Fehidro'!$C$4)</f>
        <v>0</v>
      </c>
      <c r="D33" s="64">
        <f>SUMIFS(PA!$I:$I,PA!$A:$A,$B33,PA!$N:$N,'PI Fehidro'!$D$4)</f>
        <v>1400000</v>
      </c>
      <c r="E33" s="64">
        <f>SUMIFS(PA!$J:$J,PA!$A:$A,$B33,PA!$N:$N,'PI Fehidro'!$E$4)</f>
        <v>0</v>
      </c>
      <c r="F33" s="64">
        <f>SUMIFS(PA!$J:$J,PA!$A:$A,$B33,PA!$N:$N,'PI Fehidro'!$F$4)</f>
        <v>1500000</v>
      </c>
      <c r="G33" s="64">
        <f>SUMIFS(PA!$K:$K,PA!$A:$A,$B33,PA!$N:$N,'PI Fehidro'!$G$4)</f>
        <v>0</v>
      </c>
      <c r="H33" s="64">
        <f>SUMIFS(PA!$K:$K,PA!$A:$A,$B33,PA!$N:$N,'PI Fehidro'!$H$4)</f>
        <v>1500000</v>
      </c>
      <c r="I33" s="64">
        <f>SUMIFS(PA!$L:$L,PA!$A:$A,$B33,PA!$N:$N,'PI Fehidro'!$I$4)</f>
        <v>0</v>
      </c>
      <c r="J33" s="64">
        <f>SUMIFS(PA!$L:$L,PA!$A:$A,$B33,PA!$N:$N,'PI Fehidro'!$J$4)</f>
        <v>1500000</v>
      </c>
      <c r="K33" s="65">
        <f t="shared" si="1"/>
        <v>0</v>
      </c>
      <c r="L33" s="65">
        <f t="shared" si="2"/>
        <v>5900000</v>
      </c>
      <c r="M33" s="66">
        <f t="shared" si="0"/>
        <v>0.2075973596430733</v>
      </c>
      <c r="N33" s="100"/>
      <c r="O33" s="38"/>
    </row>
    <row r="34" spans="1:16" ht="30" customHeight="1" thickBot="1" x14ac:dyDescent="0.3">
      <c r="A34" s="52" t="s">
        <v>9</v>
      </c>
      <c r="B34" s="53" t="s">
        <v>119</v>
      </c>
      <c r="C34" s="64">
        <f>SUMIFS(PA!$I:$I,PA!$A:$A,$B34,PA!$N:$N,'PI Fehidro'!$C$4)</f>
        <v>0</v>
      </c>
      <c r="D34" s="64">
        <f>SUMIFS(PA!$I:$I,PA!$A:$A,$B34,PA!$N:$N,'PI Fehidro'!$D$4)</f>
        <v>0</v>
      </c>
      <c r="E34" s="64">
        <f>SUMIFS(PA!$J:$J,PA!$A:$A,$B34,PA!$N:$N,'PI Fehidro'!$E$4)</f>
        <v>0</v>
      </c>
      <c r="F34" s="64">
        <f>SUMIFS(PA!$J:$J,PA!$A:$A,$B34,PA!$N:$N,'PI Fehidro'!$F$4)</f>
        <v>0</v>
      </c>
      <c r="G34" s="64">
        <f>SUMIFS(PA!$K:$K,PA!$A:$A,$B34,PA!$N:$N,'PI Fehidro'!$G$4)</f>
        <v>0</v>
      </c>
      <c r="H34" s="64">
        <f>SUMIFS(PA!$K:$K,PA!$A:$A,$B34,PA!$N:$N,'PI Fehidro'!$H$4)</f>
        <v>0</v>
      </c>
      <c r="I34" s="64">
        <f>SUMIFS(PA!$L:$L,PA!$A:$A,$B34,PA!$N:$N,'PI Fehidro'!$I$4)</f>
        <v>0</v>
      </c>
      <c r="J34" s="64">
        <f>SUMIFS(PA!$L:$L,PA!$A:$A,$B34,PA!$N:$N,'PI Fehidro'!$J$4)</f>
        <v>0</v>
      </c>
      <c r="K34" s="65">
        <f t="shared" si="1"/>
        <v>0</v>
      </c>
      <c r="L34" s="65">
        <f t="shared" si="2"/>
        <v>0</v>
      </c>
      <c r="M34" s="66">
        <f t="shared" si="0"/>
        <v>0</v>
      </c>
      <c r="N34" s="100">
        <f>SUM(M34:M36)</f>
        <v>2.6414125065094086E-2</v>
      </c>
      <c r="O34" s="38"/>
    </row>
    <row r="35" spans="1:16" ht="30" customHeight="1" thickBot="1" x14ac:dyDescent="0.3">
      <c r="A35" s="52" t="s">
        <v>9</v>
      </c>
      <c r="B35" s="53" t="s">
        <v>121</v>
      </c>
      <c r="C35" s="64">
        <f>SUMIFS(PA!$I:$I,PA!$A:$A,$B35,PA!$N:$N,'PI Fehidro'!$C$4)</f>
        <v>0</v>
      </c>
      <c r="D35" s="64">
        <f>SUMIFS(PA!$I:$I,PA!$A:$A,$B35,PA!$N:$N,'PI Fehidro'!$D$4)</f>
        <v>0</v>
      </c>
      <c r="E35" s="64">
        <f>SUMIFS(PA!$J:$J,PA!$A:$A,$B35,PA!$N:$N,'PI Fehidro'!$E$4)</f>
        <v>0</v>
      </c>
      <c r="F35" s="64">
        <f>SUMIFS(PA!$J:$J,PA!$A:$A,$B35,PA!$N:$N,'PI Fehidro'!$F$4)</f>
        <v>400000</v>
      </c>
      <c r="G35" s="64">
        <f>SUMIFS(PA!$K:$K,PA!$A:$A,$B35,PA!$N:$N,'PI Fehidro'!$G$4)</f>
        <v>0</v>
      </c>
      <c r="H35" s="64">
        <f>SUMIFS(PA!$K:$K,PA!$A:$A,$B35,PA!$N:$N,'PI Fehidro'!$H$4)</f>
        <v>0</v>
      </c>
      <c r="I35" s="64">
        <f>SUMIFS(PA!$L:$L,PA!$A:$A,$B35,PA!$N:$N,'PI Fehidro'!$I$4)</f>
        <v>0</v>
      </c>
      <c r="J35" s="64">
        <f>SUMIFS(PA!$L:$L,PA!$A:$A,$B35,PA!$N:$N,'PI Fehidro'!$J$4)</f>
        <v>109000</v>
      </c>
      <c r="K35" s="65">
        <f t="shared" si="1"/>
        <v>0</v>
      </c>
      <c r="L35" s="65">
        <f t="shared" si="2"/>
        <v>509000</v>
      </c>
      <c r="M35" s="66">
        <f t="shared" si="0"/>
        <v>1.7909670518360052E-2</v>
      </c>
      <c r="N35" s="100"/>
      <c r="O35" s="38"/>
    </row>
    <row r="36" spans="1:16" ht="30" customHeight="1" thickBot="1" x14ac:dyDescent="0.3">
      <c r="A36" s="52" t="s">
        <v>9</v>
      </c>
      <c r="B36" s="53" t="s">
        <v>123</v>
      </c>
      <c r="C36" s="64">
        <f>SUMIFS(PA!$I:$I,PA!$A:$A,$B36,PA!$N:$N,'PI Fehidro'!$C$4)</f>
        <v>0</v>
      </c>
      <c r="D36" s="64">
        <f>SUMIFS(PA!$I:$I,PA!$A:$A,$B36,PA!$N:$N,'PI Fehidro'!$D$4)</f>
        <v>0</v>
      </c>
      <c r="E36" s="64">
        <f>SUMIFS(PA!$J:$J,PA!$A:$A,$B36,PA!$N:$N,'PI Fehidro'!$E$4)</f>
        <v>103200</v>
      </c>
      <c r="F36" s="64">
        <f>SUMIFS(PA!$J:$J,PA!$A:$A,$B36,PA!$N:$N,'PI Fehidro'!$F$4)</f>
        <v>0</v>
      </c>
      <c r="G36" s="64">
        <f>SUMIFS(PA!$K:$K,PA!$A:$A,$B36,PA!$N:$N,'PI Fehidro'!$G$4)</f>
        <v>0</v>
      </c>
      <c r="H36" s="64">
        <f>SUMIFS(PA!$K:$K,PA!$A:$A,$B36,PA!$N:$N,'PI Fehidro'!$H$4)</f>
        <v>0</v>
      </c>
      <c r="I36" s="64">
        <f>SUMIFS(PA!$L:$L,PA!$A:$A,$B36,PA!$N:$N,'PI Fehidro'!$I$4)</f>
        <v>138500</v>
      </c>
      <c r="J36" s="64">
        <f>SUMIFS(PA!$L:$L,PA!$A:$A,$B36,PA!$N:$N,'PI Fehidro'!$J$4)</f>
        <v>0</v>
      </c>
      <c r="K36" s="65">
        <f>C36+E36+G36+I36</f>
        <v>241700</v>
      </c>
      <c r="L36" s="65">
        <f>D36+F36+H36+J36</f>
        <v>0</v>
      </c>
      <c r="M36" s="66">
        <f t="shared" si="0"/>
        <v>8.5044545467340363E-3</v>
      </c>
      <c r="N36" s="100"/>
      <c r="O36" s="38"/>
      <c r="P36" s="54"/>
    </row>
    <row r="37" spans="1:16" ht="34.9" customHeight="1" thickBot="1" x14ac:dyDescent="0.3">
      <c r="A37" s="55" t="s">
        <v>152</v>
      </c>
      <c r="B37" s="55"/>
      <c r="C37" s="67">
        <f>SUM(C5:C36)</f>
        <v>1312400</v>
      </c>
      <c r="D37" s="67">
        <f>SUM(D5:D36)</f>
        <v>5700000</v>
      </c>
      <c r="E37" s="67">
        <f t="shared" ref="E37:K37" si="4">SUM(E5:E36)</f>
        <v>1353200</v>
      </c>
      <c r="F37" s="67">
        <f t="shared" si="4"/>
        <v>5723000</v>
      </c>
      <c r="G37" s="67">
        <f>SUM(G5:G36)</f>
        <v>1395300</v>
      </c>
      <c r="H37" s="67">
        <f t="shared" si="4"/>
        <v>5739000</v>
      </c>
      <c r="I37" s="67">
        <f t="shared" si="4"/>
        <v>1438500</v>
      </c>
      <c r="J37" s="67">
        <f>SUM(J5:J36)</f>
        <v>5759000</v>
      </c>
      <c r="K37" s="67">
        <f t="shared" si="4"/>
        <v>5499400</v>
      </c>
      <c r="L37" s="67">
        <f>SUM(L5:L36)</f>
        <v>22921000</v>
      </c>
      <c r="M37" s="68"/>
      <c r="N37" s="69"/>
      <c r="O37" s="38"/>
    </row>
    <row r="38" spans="1:16" ht="34.9" customHeight="1" thickBot="1" x14ac:dyDescent="0.3">
      <c r="A38" s="55" t="s">
        <v>153</v>
      </c>
      <c r="B38" s="55"/>
      <c r="C38" s="70"/>
      <c r="D38" s="70"/>
      <c r="E38" s="70"/>
      <c r="F38" s="70"/>
      <c r="G38" s="70"/>
      <c r="H38" s="70"/>
      <c r="I38" s="70"/>
      <c r="J38" s="70"/>
      <c r="K38" s="70">
        <f>SUM(K37,L37)</f>
        <v>28420400</v>
      </c>
      <c r="L38" s="70"/>
      <c r="M38" s="70"/>
      <c r="N38" s="70"/>
      <c r="O38" s="38"/>
    </row>
    <row r="39" spans="1:16" ht="25.15" customHeight="1" x14ac:dyDescent="0.25">
      <c r="A39" s="56"/>
      <c r="B39" s="57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8"/>
      <c r="N39" s="59"/>
    </row>
    <row r="40" spans="1:16" ht="25.15" customHeight="1" x14ac:dyDescent="0.25">
      <c r="A40" s="60"/>
      <c r="B40" s="60"/>
      <c r="C40" s="60"/>
      <c r="D40" s="60"/>
      <c r="E40" s="60"/>
      <c r="F40" s="60"/>
      <c r="G40" s="60"/>
      <c r="H40" s="61"/>
      <c r="M40" s="62"/>
    </row>
    <row r="43" spans="1:16" ht="34.9" customHeight="1" x14ac:dyDescent="0.25"/>
    <row r="44" spans="1:16" ht="34.9" customHeight="1" x14ac:dyDescent="0.25"/>
    <row r="45" spans="1:16" ht="34.9" customHeight="1" x14ac:dyDescent="0.25"/>
    <row r="46" spans="1:16" ht="34.9" customHeight="1" x14ac:dyDescent="0.25"/>
  </sheetData>
  <sheetProtection algorithmName="SHA-512" hashValue="PyVL/L9QS/XLbD2T96uOvb7d2psN6QxIPXZ/kebIkgvcrBMGgL8Z2Dn1t1HQN2FckPDoLhEgZud00DlWBshdag==" saltValue="jmQi0EJuAQPswSvq91VVig==" spinCount="100000" sheet="1" objects="1" scenarios="1"/>
  <mergeCells count="8">
    <mergeCell ref="N5:N11"/>
    <mergeCell ref="N31:N33"/>
    <mergeCell ref="N34:N36"/>
    <mergeCell ref="N12:N17"/>
    <mergeCell ref="N18:N22"/>
    <mergeCell ref="N23:N24"/>
    <mergeCell ref="N25:N27"/>
    <mergeCell ref="N28:N30"/>
  </mergeCells>
  <pageMargins left="0.25" right="0.25" top="0.75" bottom="0.75" header="0.3" footer="0.3"/>
  <pageSetup paperSize="9" scale="4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70" zoomScaleNormal="70" workbookViewId="0">
      <pane ySplit="4" topLeftCell="A18" activePane="bottomLeft" state="frozen"/>
      <selection pane="bottomLeft" activeCell="N31" sqref="N31:N33"/>
    </sheetView>
  </sheetViews>
  <sheetFormatPr defaultColWidth="8.85546875" defaultRowHeight="25.15" customHeight="1" x14ac:dyDescent="0.25"/>
  <cols>
    <col min="1" max="1" width="10.7109375" style="31" customWidth="1"/>
    <col min="2" max="2" width="24" style="81" bestFit="1" customWidth="1"/>
    <col min="3" max="12" width="18.7109375" style="30" customWidth="1"/>
    <col min="13" max="13" width="18.7109375" style="79" customWidth="1"/>
    <col min="14" max="14" width="21.28515625" style="63" customWidth="1"/>
    <col min="15" max="16384" width="8.85546875" style="30"/>
  </cols>
  <sheetData>
    <row r="1" spans="1:15" ht="25.15" customHeight="1" thickBot="1" x14ac:dyDescent="0.35">
      <c r="A1" s="37" t="s">
        <v>158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</row>
    <row r="2" spans="1:15" ht="25.15" customHeight="1" thickBot="1" x14ac:dyDescent="0.3">
      <c r="A2" s="71"/>
      <c r="B2" s="39"/>
      <c r="C2" s="41" t="s">
        <v>128</v>
      </c>
      <c r="D2" s="41"/>
      <c r="E2" s="41"/>
      <c r="F2" s="41"/>
      <c r="G2" s="41"/>
      <c r="H2" s="41"/>
      <c r="I2" s="41"/>
      <c r="J2" s="41"/>
      <c r="K2" s="39"/>
      <c r="L2" s="39"/>
      <c r="M2" s="107" t="s">
        <v>48</v>
      </c>
      <c r="N2" s="108" t="s">
        <v>49</v>
      </c>
      <c r="O2" s="38"/>
    </row>
    <row r="3" spans="1:15" ht="42.75" customHeight="1" thickBot="1" x14ac:dyDescent="0.3">
      <c r="A3" s="44" t="s">
        <v>40</v>
      </c>
      <c r="B3" s="44" t="s">
        <v>41</v>
      </c>
      <c r="C3" s="45">
        <v>2020</v>
      </c>
      <c r="D3" s="45">
        <v>2020</v>
      </c>
      <c r="E3" s="46">
        <v>2021</v>
      </c>
      <c r="F3" s="46">
        <v>2021</v>
      </c>
      <c r="G3" s="47">
        <v>2022</v>
      </c>
      <c r="H3" s="47">
        <v>2022</v>
      </c>
      <c r="I3" s="48">
        <v>2023</v>
      </c>
      <c r="J3" s="48">
        <v>2023</v>
      </c>
      <c r="K3" s="43" t="s">
        <v>129</v>
      </c>
      <c r="L3" s="44" t="s">
        <v>130</v>
      </c>
      <c r="M3" s="107"/>
      <c r="N3" s="108"/>
      <c r="O3" s="38"/>
    </row>
    <row r="4" spans="1:15" ht="31.15" customHeight="1" thickBot="1" x14ac:dyDescent="0.3">
      <c r="A4" s="50"/>
      <c r="B4" s="50"/>
      <c r="C4" s="72" t="s">
        <v>0</v>
      </c>
      <c r="D4" s="73" t="s">
        <v>1</v>
      </c>
      <c r="E4" s="72" t="s">
        <v>0</v>
      </c>
      <c r="F4" s="73" t="s">
        <v>1</v>
      </c>
      <c r="G4" s="72" t="s">
        <v>0</v>
      </c>
      <c r="H4" s="73" t="s">
        <v>1</v>
      </c>
      <c r="I4" s="72" t="s">
        <v>0</v>
      </c>
      <c r="J4" s="73" t="s">
        <v>1</v>
      </c>
      <c r="K4" s="50"/>
      <c r="L4" s="50"/>
      <c r="M4" s="107"/>
      <c r="N4" s="108"/>
      <c r="O4" s="38"/>
    </row>
    <row r="5" spans="1:15" ht="30" customHeight="1" thickBot="1" x14ac:dyDescent="0.3">
      <c r="A5" s="74" t="s">
        <v>2</v>
      </c>
      <c r="B5" s="53" t="s">
        <v>53</v>
      </c>
      <c r="C5" s="82">
        <f>'PI Fehidro'!C5+'PI Fehidro'!D5</f>
        <v>1262000</v>
      </c>
      <c r="D5" s="82">
        <f>SUMIFS(PA!$I:$I,PA!$A:$A,$B5,PA!$N:$N,Operacional!$F$3)</f>
        <v>400000</v>
      </c>
      <c r="E5" s="82">
        <f>'PI Fehidro'!E5+'PI Fehidro'!F5</f>
        <v>750000</v>
      </c>
      <c r="F5" s="82">
        <f>SUMIFS(PA!$J:$J,PA!$A:$A,$B5,PA!$N:$N,Operacional!$F$3)</f>
        <v>0</v>
      </c>
      <c r="G5" s="83">
        <f>'PI Fehidro'!G5+'PI Fehidro'!H5</f>
        <v>1415300</v>
      </c>
      <c r="H5" s="82">
        <f>SUMIFS(PA!$K:$K,PA!$A:$A,$B5,PA!$N:$N,Operacional!$F$3)</f>
        <v>0</v>
      </c>
      <c r="I5" s="83">
        <f>'PI Fehidro'!I5+'PI Fehidro'!J5</f>
        <v>800000</v>
      </c>
      <c r="J5" s="82">
        <f>SUMIFS(PA!$L:$L,PA!$A:$A,$B5,PA!$N:$N,Operacional!$F$3)</f>
        <v>0</v>
      </c>
      <c r="K5" s="83">
        <f>C5+E5+G5+I5</f>
        <v>4227300</v>
      </c>
      <c r="L5" s="83">
        <f>D5+F5+H5+J5</f>
        <v>400000</v>
      </c>
      <c r="M5" s="84">
        <f t="shared" ref="M5:M35" si="0">IFERROR(SUM($K5,$L5)/$K$38,"")</f>
        <v>0.12543371717303148</v>
      </c>
      <c r="N5" s="101">
        <f>IFERROR(SUM(M5:M11),"")</f>
        <v>0.19103343959404073</v>
      </c>
      <c r="O5" s="38"/>
    </row>
    <row r="6" spans="1:15" ht="30" customHeight="1" thickBot="1" x14ac:dyDescent="0.3">
      <c r="A6" s="74" t="s">
        <v>2</v>
      </c>
      <c r="B6" s="53" t="s">
        <v>55</v>
      </c>
      <c r="C6" s="82">
        <f>'PI Fehidro'!C6+'PI Fehidro'!D6</f>
        <v>0</v>
      </c>
      <c r="D6" s="82">
        <f>SUMIFS(PA!$I:$I,PA!$A:$A,$B6,PA!$N:$N,Operacional!$F$3)</f>
        <v>0</v>
      </c>
      <c r="E6" s="82">
        <f>'PI Fehidro'!E6+'PI Fehidro'!F6</f>
        <v>0</v>
      </c>
      <c r="F6" s="82">
        <f>SUMIFS(PA!$J:$J,PA!$A:$A,$B6,PA!$N:$N,Operacional!$F$3)</f>
        <v>0</v>
      </c>
      <c r="G6" s="83">
        <f>'PI Fehidro'!G6+'PI Fehidro'!H6</f>
        <v>0</v>
      </c>
      <c r="H6" s="82">
        <f>SUMIFS(PA!$K:$K,PA!$A:$A,$B6,PA!$N:$N,Operacional!$F$3)</f>
        <v>200000</v>
      </c>
      <c r="I6" s="83">
        <f>'PI Fehidro'!I6+'PI Fehidro'!J6</f>
        <v>0</v>
      </c>
      <c r="J6" s="82">
        <f>SUMIFS(PA!$L:$L,PA!$A:$A,$B6,PA!$N:$N,Operacional!$F$3)</f>
        <v>400000</v>
      </c>
      <c r="K6" s="83">
        <f t="shared" ref="K6:K36" si="1">C6+E6+G6+I6</f>
        <v>0</v>
      </c>
      <c r="L6" s="83">
        <f t="shared" ref="L6:L36" si="2">D6+F6+H6+J6</f>
        <v>600000</v>
      </c>
      <c r="M6" s="84">
        <f t="shared" si="0"/>
        <v>1.626439398867998E-2</v>
      </c>
      <c r="N6" s="102"/>
      <c r="O6" s="38"/>
    </row>
    <row r="7" spans="1:15" ht="30" customHeight="1" thickBot="1" x14ac:dyDescent="0.3">
      <c r="A7" s="74" t="s">
        <v>2</v>
      </c>
      <c r="B7" s="53" t="s">
        <v>57</v>
      </c>
      <c r="C7" s="82">
        <f>'PI Fehidro'!C7+'PI Fehidro'!D7</f>
        <v>0</v>
      </c>
      <c r="D7" s="82">
        <f>SUMIFS(PA!$I:$I,PA!$A:$A,$B7,PA!$N:$N,Operacional!$F$3)</f>
        <v>0</v>
      </c>
      <c r="E7" s="82">
        <f>'PI Fehidro'!E7+'PI Fehidro'!F7</f>
        <v>0</v>
      </c>
      <c r="F7" s="82">
        <f>SUMIFS(PA!$J:$J,PA!$A:$A,$B7,PA!$N:$N,Operacional!$F$3)</f>
        <v>0</v>
      </c>
      <c r="G7" s="83">
        <f>'PI Fehidro'!G7+'PI Fehidro'!H7</f>
        <v>0</v>
      </c>
      <c r="H7" s="82">
        <f>SUMIFS(PA!$K:$K,PA!$A:$A,$B7,PA!$N:$N,Operacional!$F$3)</f>
        <v>0</v>
      </c>
      <c r="I7" s="83">
        <f>'PI Fehidro'!I7+'PI Fehidro'!J7</f>
        <v>300000</v>
      </c>
      <c r="J7" s="82">
        <f>SUMIFS(PA!$L:$L,PA!$A:$A,$B7,PA!$N:$N,Operacional!$F$3)</f>
        <v>0</v>
      </c>
      <c r="K7" s="83">
        <f t="shared" si="1"/>
        <v>300000</v>
      </c>
      <c r="L7" s="83">
        <f t="shared" si="2"/>
        <v>0</v>
      </c>
      <c r="M7" s="84">
        <f t="shared" si="0"/>
        <v>8.1321969943399901E-3</v>
      </c>
      <c r="N7" s="102"/>
      <c r="O7" s="38"/>
    </row>
    <row r="8" spans="1:15" ht="30" customHeight="1" thickBot="1" x14ac:dyDescent="0.3">
      <c r="A8" s="74" t="s">
        <v>2</v>
      </c>
      <c r="B8" s="53" t="s">
        <v>59</v>
      </c>
      <c r="C8" s="82">
        <f>'PI Fehidro'!C8+'PI Fehidro'!D8</f>
        <v>0</v>
      </c>
      <c r="D8" s="82">
        <f>SUMIFS(PA!$I:$I,PA!$A:$A,$B8,PA!$N:$N,Operacional!$F$3)</f>
        <v>350000</v>
      </c>
      <c r="E8" s="82">
        <f>'PI Fehidro'!E8+'PI Fehidro'!F8</f>
        <v>0</v>
      </c>
      <c r="F8" s="82">
        <f>SUMIFS(PA!$J:$J,PA!$A:$A,$B8,PA!$N:$N,Operacional!$F$3)</f>
        <v>800000</v>
      </c>
      <c r="G8" s="83">
        <f>'PI Fehidro'!G8+'PI Fehidro'!H8</f>
        <v>0</v>
      </c>
      <c r="H8" s="82">
        <f>SUMIFS(PA!$K:$K,PA!$A:$A,$B8,PA!$N:$N,Operacional!$F$3)</f>
        <v>350000</v>
      </c>
      <c r="I8" s="83">
        <f>'PI Fehidro'!I8+'PI Fehidro'!J8</f>
        <v>0</v>
      </c>
      <c r="J8" s="82">
        <f>SUMIFS(PA!$L:$L,PA!$A:$A,$B8,PA!$N:$N,Operacional!$F$3)</f>
        <v>0</v>
      </c>
      <c r="K8" s="83">
        <f t="shared" si="1"/>
        <v>0</v>
      </c>
      <c r="L8" s="83">
        <f t="shared" si="2"/>
        <v>1500000</v>
      </c>
      <c r="M8" s="84">
        <f t="shared" si="0"/>
        <v>4.0660984971699954E-2</v>
      </c>
      <c r="N8" s="102"/>
      <c r="O8" s="38"/>
    </row>
    <row r="9" spans="1:15" ht="30" customHeight="1" thickBot="1" x14ac:dyDescent="0.3">
      <c r="A9" s="74" t="s">
        <v>2</v>
      </c>
      <c r="B9" s="53" t="s">
        <v>61</v>
      </c>
      <c r="C9" s="82">
        <f>'PI Fehidro'!C9+'PI Fehidro'!D9</f>
        <v>0</v>
      </c>
      <c r="D9" s="82">
        <f>SUMIFS(PA!$I:$I,PA!$A:$A,$B9,PA!$N:$N,Operacional!$F$3)</f>
        <v>0</v>
      </c>
      <c r="E9" s="82">
        <f>'PI Fehidro'!E9+'PI Fehidro'!F9</f>
        <v>0</v>
      </c>
      <c r="F9" s="82">
        <f>SUMIFS(PA!$J:$J,PA!$A:$A,$B9,PA!$N:$N,Operacional!$F$3)</f>
        <v>0</v>
      </c>
      <c r="G9" s="83">
        <f>'PI Fehidro'!G9+'PI Fehidro'!H9</f>
        <v>0</v>
      </c>
      <c r="H9" s="82">
        <f>SUMIFS(PA!$K:$K,PA!$A:$A,$B9,PA!$N:$N,Operacional!$F$3)</f>
        <v>0</v>
      </c>
      <c r="I9" s="83">
        <f>'PI Fehidro'!I9+'PI Fehidro'!J9</f>
        <v>0</v>
      </c>
      <c r="J9" s="82">
        <f>SUMIFS(PA!$L:$L,PA!$A:$A,$B9,PA!$N:$N,Operacional!$F$3)</f>
        <v>0</v>
      </c>
      <c r="K9" s="83">
        <f t="shared" si="1"/>
        <v>0</v>
      </c>
      <c r="L9" s="83">
        <f t="shared" si="2"/>
        <v>0</v>
      </c>
      <c r="M9" s="84">
        <f t="shared" si="0"/>
        <v>0</v>
      </c>
      <c r="N9" s="102"/>
      <c r="O9" s="38"/>
    </row>
    <row r="10" spans="1:15" ht="30" customHeight="1" thickBot="1" x14ac:dyDescent="0.3">
      <c r="A10" s="74" t="s">
        <v>2</v>
      </c>
      <c r="B10" s="53" t="s">
        <v>63</v>
      </c>
      <c r="C10" s="82">
        <f>'PI Fehidro'!C10+'PI Fehidro'!D10</f>
        <v>0</v>
      </c>
      <c r="D10" s="82">
        <f>SUMIFS(PA!$I:$I,PA!$A:$A,$B10,PA!$N:$N,Operacional!$F$3)</f>
        <v>10000</v>
      </c>
      <c r="E10" s="82">
        <f>'PI Fehidro'!E10+'PI Fehidro'!F10</f>
        <v>0</v>
      </c>
      <c r="F10" s="82">
        <f>SUMIFS(PA!$J:$J,PA!$A:$A,$B10,PA!$N:$N,Operacional!$F$3)</f>
        <v>10000</v>
      </c>
      <c r="G10" s="83">
        <f>'PI Fehidro'!G10+'PI Fehidro'!H10</f>
        <v>0</v>
      </c>
      <c r="H10" s="82">
        <f>SUMIFS(PA!$K:$K,PA!$A:$A,$B10,PA!$N:$N,Operacional!$F$3)</f>
        <v>0</v>
      </c>
      <c r="I10" s="83">
        <f>'PI Fehidro'!I10+'PI Fehidro'!J10</f>
        <v>0</v>
      </c>
      <c r="J10" s="82">
        <f>SUMIFS(PA!$L:$L,PA!$A:$A,$B10,PA!$N:$N,Operacional!$F$3)</f>
        <v>0</v>
      </c>
      <c r="K10" s="83">
        <f t="shared" si="1"/>
        <v>0</v>
      </c>
      <c r="L10" s="83">
        <f t="shared" si="2"/>
        <v>20000</v>
      </c>
      <c r="M10" s="84">
        <f t="shared" si="0"/>
        <v>5.4214646628933274E-4</v>
      </c>
      <c r="N10" s="102"/>
      <c r="O10" s="38"/>
    </row>
    <row r="11" spans="1:15" ht="30" customHeight="1" thickBot="1" x14ac:dyDescent="0.3">
      <c r="A11" s="74" t="s">
        <v>2</v>
      </c>
      <c r="B11" s="53" t="s">
        <v>65</v>
      </c>
      <c r="C11" s="82">
        <f>'PI Fehidro'!C11+'PI Fehidro'!D11</f>
        <v>0</v>
      </c>
      <c r="D11" s="82">
        <f>SUMIFS(PA!$I:$I,PA!$A:$A,$B11,PA!$N:$N,Operacional!$F$3)</f>
        <v>0</v>
      </c>
      <c r="E11" s="82">
        <f>'PI Fehidro'!E11+'PI Fehidro'!F11</f>
        <v>0</v>
      </c>
      <c r="F11" s="82">
        <f>SUMIFS(PA!$J:$J,PA!$A:$A,$B11,PA!$N:$N,Operacional!$F$3)</f>
        <v>0</v>
      </c>
      <c r="G11" s="83">
        <f>'PI Fehidro'!G11+'PI Fehidro'!H11</f>
        <v>0</v>
      </c>
      <c r="H11" s="82">
        <f>SUMIFS(PA!$K:$K,PA!$A:$A,$B11,PA!$N:$N,Operacional!$F$3)</f>
        <v>0</v>
      </c>
      <c r="I11" s="83">
        <f>'PI Fehidro'!I11+'PI Fehidro'!J11</f>
        <v>0</v>
      </c>
      <c r="J11" s="82">
        <f>SUMIFS(PA!$L:$L,PA!$A:$A,$B11,PA!$N:$N,Operacional!$F$3)</f>
        <v>0</v>
      </c>
      <c r="K11" s="83">
        <f t="shared" si="1"/>
        <v>0</v>
      </c>
      <c r="L11" s="83">
        <f t="shared" si="2"/>
        <v>0</v>
      </c>
      <c r="M11" s="84">
        <f t="shared" si="0"/>
        <v>0</v>
      </c>
      <c r="N11" s="102"/>
      <c r="O11" s="38"/>
    </row>
    <row r="12" spans="1:15" ht="30" customHeight="1" thickBot="1" x14ac:dyDescent="0.3">
      <c r="A12" s="74" t="s">
        <v>3</v>
      </c>
      <c r="B12" s="53" t="s">
        <v>68</v>
      </c>
      <c r="C12" s="82">
        <f>'PI Fehidro'!C12+'PI Fehidro'!D12</f>
        <v>0</v>
      </c>
      <c r="D12" s="82">
        <f>SUMIFS(PA!$I:$I,PA!$A:$A,$B12,PA!$N:$N,Operacional!$F$3)</f>
        <v>0</v>
      </c>
      <c r="E12" s="82">
        <f>'PI Fehidro'!E12+'PI Fehidro'!F12</f>
        <v>0</v>
      </c>
      <c r="F12" s="82">
        <f>SUMIFS(PA!$J:$J,PA!$A:$A,$B12,PA!$N:$N,Operacional!$F$3)</f>
        <v>0</v>
      </c>
      <c r="G12" s="83">
        <f>'PI Fehidro'!G12+'PI Fehidro'!H12</f>
        <v>0</v>
      </c>
      <c r="H12" s="82">
        <f>SUMIFS(PA!$K:$K,PA!$A:$A,$B12,PA!$N:$N,Operacional!$F$3)</f>
        <v>0</v>
      </c>
      <c r="I12" s="83">
        <f>'PI Fehidro'!I12+'PI Fehidro'!J12</f>
        <v>0</v>
      </c>
      <c r="J12" s="82">
        <f>SUMIFS(PA!$L:$L,PA!$A:$A,$B12,PA!$N:$N,Operacional!$F$3)</f>
        <v>0</v>
      </c>
      <c r="K12" s="83">
        <f t="shared" si="1"/>
        <v>0</v>
      </c>
      <c r="L12" s="83">
        <f t="shared" si="2"/>
        <v>0</v>
      </c>
      <c r="M12" s="94">
        <f t="shared" si="0"/>
        <v>0</v>
      </c>
      <c r="N12" s="101">
        <f>IFERROR(SUM(M12:M17),"")</f>
        <v>3.420944202285689E-2</v>
      </c>
      <c r="O12" s="38"/>
    </row>
    <row r="13" spans="1:15" ht="30" customHeight="1" thickBot="1" x14ac:dyDescent="0.3">
      <c r="A13" s="74" t="s">
        <v>3</v>
      </c>
      <c r="B13" s="53" t="s">
        <v>70</v>
      </c>
      <c r="C13" s="82">
        <f>'PI Fehidro'!C13+'PI Fehidro'!D13</f>
        <v>0</v>
      </c>
      <c r="D13" s="82">
        <f>SUMIFS(PA!$I:$I,PA!$A:$A,$B13,PA!$N:$N,Operacional!$F$3)</f>
        <v>0</v>
      </c>
      <c r="E13" s="82">
        <f>'PI Fehidro'!E13+'PI Fehidro'!F13</f>
        <v>123000</v>
      </c>
      <c r="F13" s="82">
        <f>SUMIFS(PA!$J:$J,PA!$A:$A,$B13,PA!$N:$N,Operacional!$F$3)</f>
        <v>0</v>
      </c>
      <c r="G13" s="83">
        <f>'PI Fehidro'!G13+'PI Fehidro'!H13</f>
        <v>139000</v>
      </c>
      <c r="H13" s="82">
        <f>SUMIFS(PA!$K:$K,PA!$A:$A,$B13,PA!$N:$N,Operacional!$F$3)</f>
        <v>0</v>
      </c>
      <c r="I13" s="83">
        <f>'PI Fehidro'!I13+'PI Fehidro'!J13</f>
        <v>150000</v>
      </c>
      <c r="J13" s="82">
        <f>SUMIFS(PA!$L:$L,PA!$A:$A,$B13,PA!$N:$N,Operacional!$F$3)</f>
        <v>0</v>
      </c>
      <c r="K13" s="83">
        <f t="shared" si="1"/>
        <v>412000</v>
      </c>
      <c r="L13" s="83">
        <f t="shared" si="2"/>
        <v>0</v>
      </c>
      <c r="M13" s="94">
        <f t="shared" si="0"/>
        <v>1.1168217205560254E-2</v>
      </c>
      <c r="N13" s="102"/>
      <c r="O13" s="38"/>
    </row>
    <row r="14" spans="1:15" ht="30" customHeight="1" thickBot="1" x14ac:dyDescent="0.3">
      <c r="A14" s="74" t="s">
        <v>3</v>
      </c>
      <c r="B14" s="53" t="s">
        <v>72</v>
      </c>
      <c r="C14" s="82">
        <f>'PI Fehidro'!C14+'PI Fehidro'!D14</f>
        <v>0</v>
      </c>
      <c r="D14" s="82">
        <f>SUMIFS(PA!$I:$I,PA!$A:$A,$B14,PA!$N:$N,Operacional!$F$3)</f>
        <v>0</v>
      </c>
      <c r="E14" s="82">
        <f>'PI Fehidro'!E14+'PI Fehidro'!F14</f>
        <v>0</v>
      </c>
      <c r="F14" s="82">
        <f>SUMIFS(PA!$J:$J,PA!$A:$A,$B14,PA!$N:$N,Operacional!$F$3)</f>
        <v>0</v>
      </c>
      <c r="G14" s="83">
        <f>'PI Fehidro'!G14+'PI Fehidro'!H14</f>
        <v>0</v>
      </c>
      <c r="H14" s="82">
        <f>SUMIFS(PA!$K:$K,PA!$A:$A,$B14,PA!$N:$N,Operacional!$F$3)</f>
        <v>0</v>
      </c>
      <c r="I14" s="83">
        <f>'PI Fehidro'!I14+'PI Fehidro'!J14</f>
        <v>0</v>
      </c>
      <c r="J14" s="82">
        <f>SUMIFS(PA!$L:$L,PA!$A:$A,$B14,PA!$N:$N,Operacional!$F$3)</f>
        <v>0</v>
      </c>
      <c r="K14" s="83">
        <f t="shared" si="1"/>
        <v>0</v>
      </c>
      <c r="L14" s="83">
        <f t="shared" si="2"/>
        <v>0</v>
      </c>
      <c r="M14" s="94">
        <f t="shared" si="0"/>
        <v>0</v>
      </c>
      <c r="N14" s="102"/>
      <c r="O14" s="38"/>
    </row>
    <row r="15" spans="1:15" ht="30" customHeight="1" thickBot="1" x14ac:dyDescent="0.3">
      <c r="A15" s="74" t="s">
        <v>3</v>
      </c>
      <c r="B15" s="53" t="s">
        <v>74</v>
      </c>
      <c r="C15" s="82">
        <f>'PI Fehidro'!C15+'PI Fehidro'!D15</f>
        <v>0</v>
      </c>
      <c r="D15" s="82">
        <f>SUMIFS(PA!$I:$I,PA!$A:$A,$B15,PA!$N:$N,Operacional!$F$3)</f>
        <v>0</v>
      </c>
      <c r="E15" s="82">
        <f>'PI Fehidro'!E15+'PI Fehidro'!F15</f>
        <v>0</v>
      </c>
      <c r="F15" s="82">
        <f>SUMIFS(PA!$J:$J,PA!$A:$A,$B15,PA!$N:$N,Operacional!$F$3)</f>
        <v>0</v>
      </c>
      <c r="G15" s="83">
        <f>'PI Fehidro'!G15+'PI Fehidro'!H15</f>
        <v>0</v>
      </c>
      <c r="H15" s="82">
        <f>SUMIFS(PA!$K:$K,PA!$A:$A,$B15,PA!$N:$N,Operacional!$F$3)</f>
        <v>0</v>
      </c>
      <c r="I15" s="83">
        <f>'PI Fehidro'!I15+'PI Fehidro'!J15</f>
        <v>0</v>
      </c>
      <c r="J15" s="82">
        <f>SUMIFS(PA!$L:$L,PA!$A:$A,$B15,PA!$N:$N,Operacional!$F$3)</f>
        <v>0</v>
      </c>
      <c r="K15" s="83">
        <f t="shared" si="1"/>
        <v>0</v>
      </c>
      <c r="L15" s="83">
        <f t="shared" si="2"/>
        <v>0</v>
      </c>
      <c r="M15" s="94">
        <f t="shared" si="0"/>
        <v>0</v>
      </c>
      <c r="N15" s="102"/>
      <c r="O15" s="38"/>
    </row>
    <row r="16" spans="1:15" ht="30" customHeight="1" thickBot="1" x14ac:dyDescent="0.3">
      <c r="A16" s="74" t="s">
        <v>3</v>
      </c>
      <c r="B16" s="53" t="s">
        <v>76</v>
      </c>
      <c r="C16" s="82">
        <f>'PI Fehidro'!C16+'PI Fehidro'!D16</f>
        <v>0</v>
      </c>
      <c r="D16" s="82">
        <f>SUMIFS(PA!$I:$I,PA!$A:$A,$B16,PA!$N:$N,Operacional!$F$3)</f>
        <v>0</v>
      </c>
      <c r="E16" s="82">
        <f>'PI Fehidro'!E16+'PI Fehidro'!F16</f>
        <v>0</v>
      </c>
      <c r="F16" s="82">
        <f>SUMIFS(PA!$J:$J,PA!$A:$A,$B16,PA!$N:$N,Operacional!$F$3)</f>
        <v>0</v>
      </c>
      <c r="G16" s="83">
        <f>'PI Fehidro'!G16+'PI Fehidro'!H16</f>
        <v>0</v>
      </c>
      <c r="H16" s="82">
        <f>SUMIFS(PA!$K:$K,PA!$A:$A,$B16,PA!$N:$N,Operacional!$F$3)</f>
        <v>0</v>
      </c>
      <c r="I16" s="83">
        <f>'PI Fehidro'!I16+'PI Fehidro'!J16</f>
        <v>0</v>
      </c>
      <c r="J16" s="82">
        <f>SUMIFS(PA!$L:$L,PA!$A:$A,$B16,PA!$N:$N,Operacional!$F$3)</f>
        <v>0</v>
      </c>
      <c r="K16" s="83">
        <f t="shared" si="1"/>
        <v>0</v>
      </c>
      <c r="L16" s="83">
        <f t="shared" si="2"/>
        <v>0</v>
      </c>
      <c r="M16" s="94">
        <f t="shared" si="0"/>
        <v>0</v>
      </c>
      <c r="N16" s="102"/>
      <c r="O16" s="38"/>
    </row>
    <row r="17" spans="1:15" ht="30" customHeight="1" thickBot="1" x14ac:dyDescent="0.3">
      <c r="A17" s="74" t="s">
        <v>3</v>
      </c>
      <c r="B17" s="53" t="s">
        <v>79</v>
      </c>
      <c r="C17" s="82">
        <f>'PI Fehidro'!C17+'PI Fehidro'!D17</f>
        <v>0</v>
      </c>
      <c r="D17" s="82">
        <f>SUMIFS(PA!$I:$I,PA!$A:$A,$B17,PA!$N:$N,Operacional!$F$3)</f>
        <v>0</v>
      </c>
      <c r="E17" s="82">
        <f>'PI Fehidro'!E17+'PI Fehidro'!F17</f>
        <v>0</v>
      </c>
      <c r="F17" s="82">
        <f>SUMIFS(PA!$J:$J,PA!$A:$A,$B17,PA!$N:$N,Operacional!$F$3)</f>
        <v>850000</v>
      </c>
      <c r="G17" s="83">
        <f>'PI Fehidro'!G17+'PI Fehidro'!H17</f>
        <v>0</v>
      </c>
      <c r="H17" s="82">
        <f>SUMIFS(PA!$K:$K,PA!$A:$A,$B17,PA!$N:$N,Operacional!$F$3)</f>
        <v>0</v>
      </c>
      <c r="I17" s="83">
        <f>'PI Fehidro'!I17+'PI Fehidro'!J17</f>
        <v>0</v>
      </c>
      <c r="J17" s="82">
        <f>SUMIFS(PA!$L:$L,PA!$A:$A,$B17,PA!$N:$N,Operacional!$F$3)</f>
        <v>0</v>
      </c>
      <c r="K17" s="83">
        <f t="shared" si="1"/>
        <v>0</v>
      </c>
      <c r="L17" s="83">
        <f t="shared" si="2"/>
        <v>850000</v>
      </c>
      <c r="M17" s="94">
        <f t="shared" si="0"/>
        <v>2.3041224817296639E-2</v>
      </c>
      <c r="N17" s="102"/>
      <c r="O17" s="38"/>
    </row>
    <row r="18" spans="1:15" ht="30" customHeight="1" thickBot="1" x14ac:dyDescent="0.3">
      <c r="A18" s="74" t="s">
        <v>4</v>
      </c>
      <c r="B18" s="53" t="s">
        <v>82</v>
      </c>
      <c r="C18" s="82">
        <f>'PI Fehidro'!C18+'PI Fehidro'!D18</f>
        <v>2500000</v>
      </c>
      <c r="D18" s="82">
        <f>SUMIFS(PA!$I:$I,PA!$A:$A,$B18,PA!$N:$N,Operacional!$F$3)</f>
        <v>0</v>
      </c>
      <c r="E18" s="82">
        <f>'PI Fehidro'!E18+'PI Fehidro'!F18</f>
        <v>2500000</v>
      </c>
      <c r="F18" s="82">
        <f>SUMIFS(PA!$J:$J,PA!$A:$A,$B18,PA!$N:$N,Operacional!$F$3)</f>
        <v>0</v>
      </c>
      <c r="G18" s="83">
        <f>'PI Fehidro'!G18+'PI Fehidro'!H18</f>
        <v>2500000</v>
      </c>
      <c r="H18" s="82">
        <f>SUMIFS(PA!$K:$K,PA!$A:$A,$B18,PA!$N:$N,Operacional!$F$3)</f>
        <v>0</v>
      </c>
      <c r="I18" s="83">
        <f>'PI Fehidro'!I18+'PI Fehidro'!J18</f>
        <v>2500000</v>
      </c>
      <c r="J18" s="82">
        <f>SUMIFS(PA!$L:$L,PA!$A:$A,$B18,PA!$N:$N,Operacional!$F$3)</f>
        <v>0</v>
      </c>
      <c r="K18" s="83">
        <f t="shared" si="1"/>
        <v>10000000</v>
      </c>
      <c r="L18" s="83">
        <f t="shared" si="2"/>
        <v>0</v>
      </c>
      <c r="M18" s="94">
        <f t="shared" si="0"/>
        <v>0.27107323314466636</v>
      </c>
      <c r="N18" s="101">
        <f>IFERROR(SUM(M18:M22),"")</f>
        <v>0.43318586949450266</v>
      </c>
      <c r="O18" s="38"/>
    </row>
    <row r="19" spans="1:15" ht="30" customHeight="1" thickBot="1" x14ac:dyDescent="0.3">
      <c r="A19" s="74" t="s">
        <v>4</v>
      </c>
      <c r="B19" s="53" t="s">
        <v>84</v>
      </c>
      <c r="C19" s="82">
        <f>'PI Fehidro'!C19+'PI Fehidro'!D19</f>
        <v>900000</v>
      </c>
      <c r="D19" s="82">
        <f>SUMIFS(PA!$I:$I,PA!$A:$A,$B19,PA!$N:$N,Operacional!$F$3)</f>
        <v>0</v>
      </c>
      <c r="E19" s="82">
        <f>'PI Fehidro'!E19+'PI Fehidro'!F19</f>
        <v>1000000</v>
      </c>
      <c r="F19" s="82">
        <f>SUMIFS(PA!$J:$J,PA!$A:$A,$B19,PA!$N:$N,Operacional!$F$3)</f>
        <v>0</v>
      </c>
      <c r="G19" s="83">
        <f>'PI Fehidro'!G19+'PI Fehidro'!H19</f>
        <v>1000000</v>
      </c>
      <c r="H19" s="82">
        <f>SUMIFS(PA!$K:$K,PA!$A:$A,$B19,PA!$N:$N,Operacional!$F$3)</f>
        <v>0</v>
      </c>
      <c r="I19" s="83">
        <f>'PI Fehidro'!I19+'PI Fehidro'!J19</f>
        <v>1000000</v>
      </c>
      <c r="J19" s="82">
        <f>SUMIFS(PA!$L:$L,PA!$A:$A,$B19,PA!$N:$N,Operacional!$F$3)</f>
        <v>0</v>
      </c>
      <c r="K19" s="83">
        <f t="shared" si="1"/>
        <v>3900000</v>
      </c>
      <c r="L19" s="83">
        <f t="shared" si="2"/>
        <v>0</v>
      </c>
      <c r="M19" s="94">
        <f t="shared" si="0"/>
        <v>0.10571856092641989</v>
      </c>
      <c r="N19" s="102"/>
      <c r="O19" s="38"/>
    </row>
    <row r="20" spans="1:15" ht="30" customHeight="1" thickBot="1" x14ac:dyDescent="0.3">
      <c r="A20" s="74" t="s">
        <v>4</v>
      </c>
      <c r="B20" s="53" t="s">
        <v>86</v>
      </c>
      <c r="C20" s="82">
        <f>'PI Fehidro'!C20+'PI Fehidro'!D20</f>
        <v>0</v>
      </c>
      <c r="D20" s="82">
        <f>SUMIFS(PA!$I:$I,PA!$A:$A,$B20,PA!$N:$N,Operacional!$F$3)</f>
        <v>0</v>
      </c>
      <c r="E20" s="82">
        <f>'PI Fehidro'!E20+'PI Fehidro'!F20</f>
        <v>0</v>
      </c>
      <c r="F20" s="82">
        <f>SUMIFS(PA!$J:$J,PA!$A:$A,$B20,PA!$N:$N,Operacional!$F$3)</f>
        <v>0</v>
      </c>
      <c r="G20" s="83">
        <f>'PI Fehidro'!G20+'PI Fehidro'!H20</f>
        <v>0</v>
      </c>
      <c r="H20" s="82">
        <f>SUMIFS(PA!$K:$K,PA!$A:$A,$B20,PA!$N:$N,Operacional!$F$3)</f>
        <v>0</v>
      </c>
      <c r="I20" s="83">
        <f>'PI Fehidro'!I20+'PI Fehidro'!J20</f>
        <v>0</v>
      </c>
      <c r="J20" s="82">
        <f>SUMIFS(PA!$L:$L,PA!$A:$A,$B20,PA!$N:$N,Operacional!$F$3)</f>
        <v>0</v>
      </c>
      <c r="K20" s="83">
        <f t="shared" si="1"/>
        <v>0</v>
      </c>
      <c r="L20" s="83">
        <f t="shared" si="2"/>
        <v>0</v>
      </c>
      <c r="M20" s="94">
        <f t="shared" si="0"/>
        <v>0</v>
      </c>
      <c r="N20" s="102"/>
      <c r="O20" s="38"/>
    </row>
    <row r="21" spans="1:15" ht="30" customHeight="1" thickBot="1" x14ac:dyDescent="0.3">
      <c r="A21" s="74" t="s">
        <v>4</v>
      </c>
      <c r="B21" s="53" t="s">
        <v>88</v>
      </c>
      <c r="C21" s="82">
        <f>'PI Fehidro'!C21+'PI Fehidro'!D21</f>
        <v>500400</v>
      </c>
      <c r="D21" s="82">
        <f>SUMIFS(PA!$I:$I,PA!$A:$A,$B21,PA!$N:$N,Operacional!$F$3)</f>
        <v>0</v>
      </c>
      <c r="E21" s="82">
        <f>'PI Fehidro'!E21+'PI Fehidro'!F21</f>
        <v>500000</v>
      </c>
      <c r="F21" s="82">
        <f>SUMIFS(PA!$J:$J,PA!$A:$A,$B21,PA!$N:$N,Operacional!$F$3)</f>
        <v>0</v>
      </c>
      <c r="G21" s="83">
        <f>'PI Fehidro'!G21+'PI Fehidro'!H21</f>
        <v>580000</v>
      </c>
      <c r="H21" s="82">
        <f>SUMIFS(PA!$K:$K,PA!$A:$A,$B21,PA!$N:$N,Operacional!$F$3)</f>
        <v>0</v>
      </c>
      <c r="I21" s="83">
        <f>'PI Fehidro'!I21+'PI Fehidro'!J21</f>
        <v>500000</v>
      </c>
      <c r="J21" s="82">
        <f>SUMIFS(PA!$L:$L,PA!$A:$A,$B21,PA!$N:$N,Operacional!$F$3)</f>
        <v>0</v>
      </c>
      <c r="K21" s="83">
        <f t="shared" si="1"/>
        <v>2080400</v>
      </c>
      <c r="L21" s="83">
        <f t="shared" si="2"/>
        <v>0</v>
      </c>
      <c r="M21" s="94">
        <f t="shared" si="0"/>
        <v>5.6394075423416387E-2</v>
      </c>
      <c r="N21" s="102"/>
      <c r="O21" s="38"/>
    </row>
    <row r="22" spans="1:15" ht="30" customHeight="1" thickBot="1" x14ac:dyDescent="0.3">
      <c r="A22" s="74" t="s">
        <v>4</v>
      </c>
      <c r="B22" s="53" t="s">
        <v>90</v>
      </c>
      <c r="C22" s="82">
        <f>'PI Fehidro'!C22+'PI Fehidro'!D22</f>
        <v>0</v>
      </c>
      <c r="D22" s="82">
        <f>SUMIFS(PA!$I:$I,PA!$A:$A,$B22,PA!$N:$N,Operacional!$F$3)</f>
        <v>0</v>
      </c>
      <c r="E22" s="82">
        <f>'PI Fehidro'!E22+'PI Fehidro'!F22</f>
        <v>0</v>
      </c>
      <c r="F22" s="82">
        <f>SUMIFS(PA!$J:$J,PA!$A:$A,$B22,PA!$N:$N,Operacional!$F$3)</f>
        <v>0</v>
      </c>
      <c r="G22" s="83">
        <f>'PI Fehidro'!G22+'PI Fehidro'!H22</f>
        <v>0</v>
      </c>
      <c r="H22" s="82">
        <f>SUMIFS(PA!$K:$K,PA!$A:$A,$B22,PA!$N:$N,Operacional!$F$3)</f>
        <v>0</v>
      </c>
      <c r="I22" s="83">
        <f>'PI Fehidro'!I22+'PI Fehidro'!J22</f>
        <v>0</v>
      </c>
      <c r="J22" s="82">
        <f>SUMIFS(PA!$L:$L,PA!$A:$A,$B22,PA!$N:$N,Operacional!$F$3)</f>
        <v>0</v>
      </c>
      <c r="K22" s="83">
        <f t="shared" si="1"/>
        <v>0</v>
      </c>
      <c r="L22" s="83">
        <f t="shared" si="2"/>
        <v>0</v>
      </c>
      <c r="M22" s="94">
        <f t="shared" si="0"/>
        <v>0</v>
      </c>
      <c r="N22" s="102"/>
      <c r="O22" s="38"/>
    </row>
    <row r="23" spans="1:15" ht="30" customHeight="1" thickBot="1" x14ac:dyDescent="0.3">
      <c r="A23" s="74" t="s">
        <v>5</v>
      </c>
      <c r="B23" s="53" t="s">
        <v>93</v>
      </c>
      <c r="C23" s="82">
        <f>'PI Fehidro'!C23+'PI Fehidro'!D23</f>
        <v>0</v>
      </c>
      <c r="D23" s="82">
        <f>SUMIFS(PA!$I:$I,PA!$A:$A,$B23,PA!$N:$N,Operacional!$F$3)</f>
        <v>0</v>
      </c>
      <c r="E23" s="82">
        <f>'PI Fehidro'!E23+'PI Fehidro'!F23</f>
        <v>0</v>
      </c>
      <c r="F23" s="82">
        <f>SUMIFS(PA!$J:$J,PA!$A:$A,$B23,PA!$N:$N,Operacional!$F$3)</f>
        <v>0</v>
      </c>
      <c r="G23" s="83">
        <f>'PI Fehidro'!G23+'PI Fehidro'!H23</f>
        <v>0</v>
      </c>
      <c r="H23" s="82">
        <f>SUMIFS(PA!$K:$K,PA!$A:$A,$B23,PA!$N:$N,Operacional!$F$3)</f>
        <v>0</v>
      </c>
      <c r="I23" s="83">
        <f>'PI Fehidro'!I23+'PI Fehidro'!J23</f>
        <v>0</v>
      </c>
      <c r="J23" s="82">
        <f>SUMIFS(PA!$L:$L,PA!$A:$A,$B23,PA!$N:$N,Operacional!$F$3)</f>
        <v>0</v>
      </c>
      <c r="K23" s="83">
        <f t="shared" si="1"/>
        <v>0</v>
      </c>
      <c r="L23" s="83">
        <f t="shared" si="2"/>
        <v>0</v>
      </c>
      <c r="M23" s="94">
        <f t="shared" si="0"/>
        <v>0</v>
      </c>
      <c r="N23" s="101">
        <f>IFERROR(SUM(M23:M24),"")</f>
        <v>5.0148548131763275E-2</v>
      </c>
      <c r="O23" s="38"/>
    </row>
    <row r="24" spans="1:15" ht="30" customHeight="1" thickBot="1" x14ac:dyDescent="0.3">
      <c r="A24" s="74" t="s">
        <v>5</v>
      </c>
      <c r="B24" s="53" t="s">
        <v>95</v>
      </c>
      <c r="C24" s="82">
        <f>'PI Fehidro'!C24+'PI Fehidro'!D24</f>
        <v>250000</v>
      </c>
      <c r="D24" s="82">
        <f>SUMIFS(PA!$I:$I,PA!$A:$A,$B24,PA!$N:$N,Operacional!$F$3)</f>
        <v>600000</v>
      </c>
      <c r="E24" s="82">
        <f>'PI Fehidro'!E24+'PI Fehidro'!F24</f>
        <v>0</v>
      </c>
      <c r="F24" s="82">
        <f>SUMIFS(PA!$J:$J,PA!$A:$A,$B24,PA!$N:$N,Operacional!$F$3)</f>
        <v>200000</v>
      </c>
      <c r="G24" s="83">
        <f>'PI Fehidro'!G24+'PI Fehidro'!H24</f>
        <v>0</v>
      </c>
      <c r="H24" s="82">
        <f>SUMIFS(PA!$K:$K,PA!$A:$A,$B24,PA!$N:$N,Operacional!$F$3)</f>
        <v>600000</v>
      </c>
      <c r="I24" s="83">
        <f>'PI Fehidro'!I24+'PI Fehidro'!J24</f>
        <v>0</v>
      </c>
      <c r="J24" s="82">
        <f>SUMIFS(PA!$L:$L,PA!$A:$A,$B24,PA!$N:$N,Operacional!$F$3)</f>
        <v>200000</v>
      </c>
      <c r="K24" s="83">
        <f t="shared" si="1"/>
        <v>250000</v>
      </c>
      <c r="L24" s="83">
        <f t="shared" si="2"/>
        <v>1600000</v>
      </c>
      <c r="M24" s="94">
        <f t="shared" si="0"/>
        <v>5.0148548131763275E-2</v>
      </c>
      <c r="N24" s="102"/>
      <c r="O24" s="38"/>
    </row>
    <row r="25" spans="1:15" ht="30" customHeight="1" thickBot="1" x14ac:dyDescent="0.3">
      <c r="A25" s="74" t="s">
        <v>6</v>
      </c>
      <c r="B25" s="53" t="s">
        <v>98</v>
      </c>
      <c r="C25" s="82">
        <f>'PI Fehidro'!C25+'PI Fehidro'!D25</f>
        <v>0</v>
      </c>
      <c r="D25" s="82">
        <f>SUMIFS(PA!$I:$I,PA!$A:$A,$B25,PA!$N:$N,Operacional!$F$3)</f>
        <v>0</v>
      </c>
      <c r="E25" s="82">
        <f>'PI Fehidro'!E25+'PI Fehidro'!F25</f>
        <v>0</v>
      </c>
      <c r="F25" s="82">
        <f>SUMIFS(PA!$J:$J,PA!$A:$A,$B25,PA!$N:$N,Operacional!$F$3)</f>
        <v>0</v>
      </c>
      <c r="G25" s="83">
        <f>'PI Fehidro'!G25+'PI Fehidro'!H25</f>
        <v>0</v>
      </c>
      <c r="H25" s="82">
        <f>SUMIFS(PA!$K:$K,PA!$A:$A,$B25,PA!$N:$N,Operacional!$F$3)</f>
        <v>0</v>
      </c>
      <c r="I25" s="83">
        <f>'PI Fehidro'!I25+'PI Fehidro'!J25</f>
        <v>0</v>
      </c>
      <c r="J25" s="82">
        <f>SUMIFS(PA!$L:$L,PA!$A:$A,$B25,PA!$N:$N,Operacional!$F$3)</f>
        <v>0</v>
      </c>
      <c r="K25" s="83">
        <f t="shared" si="1"/>
        <v>0</v>
      </c>
      <c r="L25" s="83">
        <f t="shared" si="2"/>
        <v>0</v>
      </c>
      <c r="M25" s="94">
        <f t="shared" si="0"/>
        <v>0</v>
      </c>
      <c r="N25" s="101">
        <f>IFERROR(SUM(M25:M27),"")</f>
        <v>0</v>
      </c>
      <c r="O25" s="38"/>
    </row>
    <row r="26" spans="1:15" ht="30" customHeight="1" thickBot="1" x14ac:dyDescent="0.3">
      <c r="A26" s="74" t="s">
        <v>6</v>
      </c>
      <c r="B26" s="53" t="s">
        <v>100</v>
      </c>
      <c r="C26" s="82">
        <f>'PI Fehidro'!C26+'PI Fehidro'!D26</f>
        <v>0</v>
      </c>
      <c r="D26" s="82">
        <f>SUMIFS(PA!$I:$I,PA!$A:$A,$B26,PA!$N:$N,Operacional!$F$3)</f>
        <v>0</v>
      </c>
      <c r="E26" s="82">
        <f>'PI Fehidro'!E26+'PI Fehidro'!F26</f>
        <v>0</v>
      </c>
      <c r="F26" s="82">
        <f>SUMIFS(PA!$J:$J,PA!$A:$A,$B26,PA!$N:$N,Operacional!$F$3)</f>
        <v>0</v>
      </c>
      <c r="G26" s="83">
        <f>'PI Fehidro'!G26+'PI Fehidro'!H26</f>
        <v>0</v>
      </c>
      <c r="H26" s="82">
        <f>SUMIFS(PA!$K:$K,PA!$A:$A,$B26,PA!$N:$N,Operacional!$F$3)</f>
        <v>0</v>
      </c>
      <c r="I26" s="83">
        <f>'PI Fehidro'!I26+'PI Fehidro'!J26</f>
        <v>0</v>
      </c>
      <c r="J26" s="82">
        <f>SUMIFS(PA!$L:$L,PA!$A:$A,$B26,PA!$N:$N,Operacional!$F$3)</f>
        <v>0</v>
      </c>
      <c r="K26" s="83">
        <f t="shared" si="1"/>
        <v>0</v>
      </c>
      <c r="L26" s="83">
        <f t="shared" si="2"/>
        <v>0</v>
      </c>
      <c r="M26" s="94">
        <f t="shared" si="0"/>
        <v>0</v>
      </c>
      <c r="N26" s="102"/>
      <c r="O26" s="38"/>
    </row>
    <row r="27" spans="1:15" ht="30" customHeight="1" thickBot="1" x14ac:dyDescent="0.3">
      <c r="A27" s="74" t="s">
        <v>6</v>
      </c>
      <c r="B27" s="53" t="s">
        <v>102</v>
      </c>
      <c r="C27" s="82">
        <f>'PI Fehidro'!C27+'PI Fehidro'!D27</f>
        <v>0</v>
      </c>
      <c r="D27" s="82">
        <f>SUMIFS(PA!$I:$I,PA!$A:$A,$B27,PA!$N:$N,Operacional!$F$3)</f>
        <v>0</v>
      </c>
      <c r="E27" s="82">
        <f>'PI Fehidro'!E27+'PI Fehidro'!F27</f>
        <v>0</v>
      </c>
      <c r="F27" s="82">
        <f>SUMIFS(PA!$J:$J,PA!$A:$A,$B27,PA!$N:$N,Operacional!$F$3)</f>
        <v>0</v>
      </c>
      <c r="G27" s="83">
        <f>'PI Fehidro'!G27+'PI Fehidro'!H27</f>
        <v>0</v>
      </c>
      <c r="H27" s="82">
        <f>SUMIFS(PA!$K:$K,PA!$A:$A,$B27,PA!$N:$N,Operacional!$F$3)</f>
        <v>0</v>
      </c>
      <c r="I27" s="83">
        <f>'PI Fehidro'!I27+'PI Fehidro'!J27</f>
        <v>0</v>
      </c>
      <c r="J27" s="82">
        <f>SUMIFS(PA!$L:$L,PA!$A:$A,$B27,PA!$N:$N,Operacional!$F$3)</f>
        <v>0</v>
      </c>
      <c r="K27" s="83">
        <f t="shared" si="1"/>
        <v>0</v>
      </c>
      <c r="L27" s="83">
        <f t="shared" si="2"/>
        <v>0</v>
      </c>
      <c r="M27" s="94">
        <f t="shared" si="0"/>
        <v>0</v>
      </c>
      <c r="N27" s="102"/>
      <c r="O27" s="38"/>
    </row>
    <row r="28" spans="1:15" ht="30" customHeight="1" thickBot="1" x14ac:dyDescent="0.3">
      <c r="A28" s="74" t="s">
        <v>7</v>
      </c>
      <c r="B28" s="53" t="s">
        <v>105</v>
      </c>
      <c r="C28" s="82">
        <f>'PI Fehidro'!C28+'PI Fehidro'!D28</f>
        <v>0</v>
      </c>
      <c r="D28" s="82">
        <f>SUMIFS(PA!$I:$I,PA!$A:$A,$B28,PA!$N:$N,Operacional!$F$3)</f>
        <v>0</v>
      </c>
      <c r="E28" s="82">
        <f>'PI Fehidro'!E28+'PI Fehidro'!F28</f>
        <v>0</v>
      </c>
      <c r="F28" s="82">
        <f>SUMIFS(PA!$J:$J,PA!$A:$A,$B28,PA!$N:$N,Operacional!$F$3)</f>
        <v>0</v>
      </c>
      <c r="G28" s="83">
        <f>'PI Fehidro'!G28+'PI Fehidro'!H28</f>
        <v>0</v>
      </c>
      <c r="H28" s="82">
        <f>SUMIFS(PA!$K:$K,PA!$A:$A,$B28,PA!$N:$N,Operacional!$F$3)</f>
        <v>0</v>
      </c>
      <c r="I28" s="83">
        <f>'PI Fehidro'!I28+'PI Fehidro'!J28</f>
        <v>0</v>
      </c>
      <c r="J28" s="82">
        <f>SUMIFS(PA!$L:$L,PA!$A:$A,$B28,PA!$N:$N,Operacional!$F$3)</f>
        <v>0</v>
      </c>
      <c r="K28" s="83">
        <f t="shared" si="1"/>
        <v>0</v>
      </c>
      <c r="L28" s="83">
        <f t="shared" si="2"/>
        <v>0</v>
      </c>
      <c r="M28" s="94">
        <f t="shared" si="0"/>
        <v>0</v>
      </c>
      <c r="N28" s="101">
        <f>IFERROR(SUM(M28:M30),"")</f>
        <v>5.421464662893327E-3</v>
      </c>
      <c r="O28" s="38"/>
    </row>
    <row r="29" spans="1:15" ht="30" customHeight="1" thickBot="1" x14ac:dyDescent="0.3">
      <c r="A29" s="74" t="s">
        <v>7</v>
      </c>
      <c r="B29" s="53" t="s">
        <v>107</v>
      </c>
      <c r="C29" s="82">
        <f>'PI Fehidro'!C29+'PI Fehidro'!D29</f>
        <v>200000</v>
      </c>
      <c r="D29" s="82">
        <f>SUMIFS(PA!$I:$I,PA!$A:$A,$B29,PA!$N:$N,Operacional!$F$3)</f>
        <v>0</v>
      </c>
      <c r="E29" s="82">
        <f>'PI Fehidro'!E29+'PI Fehidro'!F29</f>
        <v>0</v>
      </c>
      <c r="F29" s="82">
        <f>SUMIFS(PA!$J:$J,PA!$A:$A,$B29,PA!$N:$N,Operacional!$F$3)</f>
        <v>0</v>
      </c>
      <c r="G29" s="83">
        <f>'PI Fehidro'!G29+'PI Fehidro'!H29</f>
        <v>0</v>
      </c>
      <c r="H29" s="82">
        <f>SUMIFS(PA!$K:$K,PA!$A:$A,$B29,PA!$N:$N,Operacional!$F$3)</f>
        <v>0</v>
      </c>
      <c r="I29" s="83">
        <f>'PI Fehidro'!I29+'PI Fehidro'!J29</f>
        <v>0</v>
      </c>
      <c r="J29" s="82">
        <f>SUMIFS(PA!$L:$L,PA!$A:$A,$B29,PA!$N:$N,Operacional!$F$3)</f>
        <v>0</v>
      </c>
      <c r="K29" s="83">
        <f t="shared" si="1"/>
        <v>200000</v>
      </c>
      <c r="L29" s="83">
        <f t="shared" si="2"/>
        <v>0</v>
      </c>
      <c r="M29" s="94">
        <f t="shared" si="0"/>
        <v>5.421464662893327E-3</v>
      </c>
      <c r="N29" s="102"/>
      <c r="O29" s="38"/>
    </row>
    <row r="30" spans="1:15" ht="30" customHeight="1" thickBot="1" x14ac:dyDescent="0.3">
      <c r="A30" s="74" t="s">
        <v>7</v>
      </c>
      <c r="B30" s="53" t="s">
        <v>136</v>
      </c>
      <c r="C30" s="82">
        <f>'PI Fehidro'!C30+'PI Fehidro'!D30</f>
        <v>0</v>
      </c>
      <c r="D30" s="82">
        <f>SUMIFS(PA!$I:$I,PA!$A:$A,$B30,PA!$N:$N,Operacional!$F$3)</f>
        <v>0</v>
      </c>
      <c r="E30" s="82">
        <f>'PI Fehidro'!E30+'PI Fehidro'!F30</f>
        <v>0</v>
      </c>
      <c r="F30" s="82">
        <f>SUMIFS(PA!$J:$J,PA!$A:$A,$B30,PA!$N:$N,Operacional!$F$3)</f>
        <v>0</v>
      </c>
      <c r="G30" s="83">
        <f>'PI Fehidro'!G30+'PI Fehidro'!H30</f>
        <v>0</v>
      </c>
      <c r="H30" s="82">
        <f>SUMIFS(PA!$K:$K,PA!$A:$A,$B30,PA!$N:$N,Operacional!$F$3)</f>
        <v>0</v>
      </c>
      <c r="I30" s="83">
        <f>'PI Fehidro'!I30+'PI Fehidro'!J30</f>
        <v>0</v>
      </c>
      <c r="J30" s="82">
        <f>SUMIFS(PA!$L:$L,PA!$A:$A,$B30,PA!$N:$N,Operacional!$F$3)</f>
        <v>0</v>
      </c>
      <c r="K30" s="83">
        <f t="shared" si="1"/>
        <v>0</v>
      </c>
      <c r="L30" s="83">
        <f t="shared" si="2"/>
        <v>0</v>
      </c>
      <c r="M30" s="94">
        <f t="shared" si="0"/>
        <v>0</v>
      </c>
      <c r="N30" s="102"/>
      <c r="O30" s="38"/>
    </row>
    <row r="31" spans="1:15" ht="30" customHeight="1" thickBot="1" x14ac:dyDescent="0.3">
      <c r="A31" s="74" t="s">
        <v>8</v>
      </c>
      <c r="B31" s="53" t="s">
        <v>112</v>
      </c>
      <c r="C31" s="82">
        <f>'PI Fehidro'!C31+'PI Fehidro'!D31</f>
        <v>0</v>
      </c>
      <c r="D31" s="82">
        <f>SUMIFS(PA!$I:$I,PA!$A:$A,$B31,PA!$N:$N,Operacional!$F$3)</f>
        <v>0</v>
      </c>
      <c r="E31" s="82">
        <f>'PI Fehidro'!E31+'PI Fehidro'!F31</f>
        <v>200000</v>
      </c>
      <c r="F31" s="82">
        <f>SUMIFS(PA!$J:$J,PA!$A:$A,$B31,PA!$N:$N,Operacional!$F$3)</f>
        <v>0</v>
      </c>
      <c r="G31" s="83">
        <f>'PI Fehidro'!G31+'PI Fehidro'!H31</f>
        <v>0</v>
      </c>
      <c r="H31" s="82">
        <f>SUMIFS(PA!$K:$K,PA!$A:$A,$B31,PA!$N:$N,Operacional!$F$3)</f>
        <v>0</v>
      </c>
      <c r="I31" s="83">
        <f>'PI Fehidro'!I31+'PI Fehidro'!J31</f>
        <v>200000</v>
      </c>
      <c r="J31" s="82">
        <f>SUMIFS(PA!$L:$L,PA!$A:$A,$B31,PA!$N:$N,Operacional!$F$3)</f>
        <v>0</v>
      </c>
      <c r="K31" s="83">
        <f t="shared" si="1"/>
        <v>400000</v>
      </c>
      <c r="L31" s="83">
        <f t="shared" si="2"/>
        <v>0</v>
      </c>
      <c r="M31" s="94">
        <f t="shared" si="0"/>
        <v>1.0842929325786654E-2</v>
      </c>
      <c r="N31" s="101">
        <f>IFERROR(SUM(M31:M33),"")</f>
        <v>0.21143712185283975</v>
      </c>
      <c r="O31" s="38"/>
    </row>
    <row r="32" spans="1:15" ht="30" customHeight="1" thickBot="1" x14ac:dyDescent="0.3">
      <c r="A32" s="74" t="s">
        <v>8</v>
      </c>
      <c r="B32" s="53" t="s">
        <v>114</v>
      </c>
      <c r="C32" s="82">
        <f>'PI Fehidro'!C32+'PI Fehidro'!D32</f>
        <v>0</v>
      </c>
      <c r="D32" s="82">
        <f>SUMIFS(PA!$I:$I,PA!$A:$A,$B32,PA!$N:$N,Operacional!$F$3)</f>
        <v>0</v>
      </c>
      <c r="E32" s="82">
        <f>'PI Fehidro'!E32+'PI Fehidro'!F32</f>
        <v>0</v>
      </c>
      <c r="F32" s="82">
        <f>SUMIFS(PA!$J:$J,PA!$A:$A,$B32,PA!$N:$N,Operacional!$F$3)</f>
        <v>0</v>
      </c>
      <c r="G32" s="83">
        <f>'PI Fehidro'!G32+'PI Fehidro'!H32</f>
        <v>0</v>
      </c>
      <c r="H32" s="82">
        <f>SUMIFS(PA!$K:$K,PA!$A:$A,$B32,PA!$N:$N,Operacional!$F$3)</f>
        <v>0</v>
      </c>
      <c r="I32" s="83">
        <f>'PI Fehidro'!I32+'PI Fehidro'!J32</f>
        <v>0</v>
      </c>
      <c r="J32" s="82">
        <f>SUMIFS(PA!$L:$L,PA!$A:$A,$B32,PA!$N:$N,Operacional!$F$3)</f>
        <v>1500000</v>
      </c>
      <c r="K32" s="83">
        <f t="shared" si="1"/>
        <v>0</v>
      </c>
      <c r="L32" s="83">
        <f t="shared" si="2"/>
        <v>1500000</v>
      </c>
      <c r="M32" s="94">
        <f t="shared" si="0"/>
        <v>4.0660984971699954E-2</v>
      </c>
      <c r="N32" s="102"/>
      <c r="O32" s="38"/>
    </row>
    <row r="33" spans="1:15" ht="30" customHeight="1" thickBot="1" x14ac:dyDescent="0.3">
      <c r="A33" s="74" t="s">
        <v>8</v>
      </c>
      <c r="B33" s="53" t="s">
        <v>116</v>
      </c>
      <c r="C33" s="82">
        <f>'PI Fehidro'!C33+'PI Fehidro'!D33</f>
        <v>1400000</v>
      </c>
      <c r="D33" s="82">
        <f>SUMIFS(PA!$I:$I,PA!$A:$A,$B33,PA!$N:$N,Operacional!$F$3)</f>
        <v>0</v>
      </c>
      <c r="E33" s="82">
        <f>'PI Fehidro'!E33+'PI Fehidro'!F33</f>
        <v>1500000</v>
      </c>
      <c r="F33" s="82">
        <f>SUMIFS(PA!$J:$J,PA!$A:$A,$B33,PA!$N:$N,Operacional!$F$3)</f>
        <v>0</v>
      </c>
      <c r="G33" s="83">
        <f>'PI Fehidro'!G33+'PI Fehidro'!H33</f>
        <v>1500000</v>
      </c>
      <c r="H33" s="82">
        <f>SUMIFS(PA!$K:$K,PA!$A:$A,$B33,PA!$N:$N,Operacional!$F$3)</f>
        <v>0</v>
      </c>
      <c r="I33" s="83">
        <f>'PI Fehidro'!I33+'PI Fehidro'!J33</f>
        <v>1500000</v>
      </c>
      <c r="J33" s="82">
        <f>SUMIFS(PA!$L:$L,PA!$A:$A,$B33,PA!$N:$N,Operacional!$F$3)</f>
        <v>0</v>
      </c>
      <c r="K33" s="83">
        <f t="shared" si="1"/>
        <v>5900000</v>
      </c>
      <c r="L33" s="83">
        <f t="shared" si="2"/>
        <v>0</v>
      </c>
      <c r="M33" s="94">
        <f t="shared" si="0"/>
        <v>0.15993320755535315</v>
      </c>
      <c r="N33" s="102"/>
      <c r="O33" s="38"/>
    </row>
    <row r="34" spans="1:15" ht="30" customHeight="1" thickBot="1" x14ac:dyDescent="0.3">
      <c r="A34" s="74" t="s">
        <v>9</v>
      </c>
      <c r="B34" s="53" t="s">
        <v>119</v>
      </c>
      <c r="C34" s="82">
        <f>'PI Fehidro'!C34+'PI Fehidro'!D34</f>
        <v>0</v>
      </c>
      <c r="D34" s="82">
        <f>SUMIFS(PA!$I:$I,PA!$A:$A,$B34,PA!$N:$N,Operacional!$F$3)</f>
        <v>0</v>
      </c>
      <c r="E34" s="82">
        <f>'PI Fehidro'!E34+'PI Fehidro'!F34</f>
        <v>0</v>
      </c>
      <c r="F34" s="82">
        <f>SUMIFS(PA!$J:$J,PA!$A:$A,$B34,PA!$N:$N,Operacional!$F$3)</f>
        <v>100000</v>
      </c>
      <c r="G34" s="83">
        <f>'PI Fehidro'!G34+'PI Fehidro'!H34</f>
        <v>0</v>
      </c>
      <c r="H34" s="82">
        <f>SUMIFS(PA!$K:$K,PA!$A:$A,$B34,PA!$N:$N,Operacional!$F$3)</f>
        <v>0</v>
      </c>
      <c r="I34" s="83">
        <f>'PI Fehidro'!I34+'PI Fehidro'!J34</f>
        <v>0</v>
      </c>
      <c r="J34" s="82">
        <f>SUMIFS(PA!$L:$L,PA!$A:$A,$B34,PA!$N:$N,Operacional!$F$3)</f>
        <v>0</v>
      </c>
      <c r="K34" s="83">
        <f t="shared" si="1"/>
        <v>0</v>
      </c>
      <c r="L34" s="83">
        <f t="shared" si="2"/>
        <v>100000</v>
      </c>
      <c r="M34" s="94">
        <f t="shared" si="0"/>
        <v>2.7107323314466635E-3</v>
      </c>
      <c r="N34" s="101">
        <f>IFERROR(SUM(M34:M36),"")</f>
        <v>6.80122741959968E-2</v>
      </c>
      <c r="O34" s="38"/>
    </row>
    <row r="35" spans="1:15" ht="30" customHeight="1" thickBot="1" x14ac:dyDescent="0.3">
      <c r="A35" s="74" t="s">
        <v>9</v>
      </c>
      <c r="B35" s="53" t="s">
        <v>121</v>
      </c>
      <c r="C35" s="82">
        <f>'PI Fehidro'!C35+'PI Fehidro'!D35</f>
        <v>0</v>
      </c>
      <c r="D35" s="82">
        <f>SUMIFS(PA!$I:$I,PA!$A:$A,$B35,PA!$N:$N,Operacional!$F$3)</f>
        <v>300000</v>
      </c>
      <c r="E35" s="82">
        <f>'PI Fehidro'!E35+'PI Fehidro'!F35</f>
        <v>400000</v>
      </c>
      <c r="F35" s="82">
        <f>SUMIFS(PA!$J:$J,PA!$A:$A,$B35,PA!$N:$N,Operacional!$F$3)</f>
        <v>600000</v>
      </c>
      <c r="G35" s="83">
        <f>'PI Fehidro'!G35+'PI Fehidro'!H35</f>
        <v>0</v>
      </c>
      <c r="H35" s="82">
        <f>SUMIFS(PA!$K:$K,PA!$A:$A,$B35,PA!$N:$N,Operacional!$F$3)</f>
        <v>600000</v>
      </c>
      <c r="I35" s="83">
        <f>'PI Fehidro'!I35+'PI Fehidro'!J35</f>
        <v>109000</v>
      </c>
      <c r="J35" s="82">
        <f>SUMIFS(PA!$L:$L,PA!$A:$A,$B35,PA!$N:$N,Operacional!$F$3)</f>
        <v>400000</v>
      </c>
      <c r="K35" s="83">
        <f t="shared" si="1"/>
        <v>509000</v>
      </c>
      <c r="L35" s="83">
        <f t="shared" si="2"/>
        <v>1900000</v>
      </c>
      <c r="M35" s="94">
        <f t="shared" si="0"/>
        <v>6.5301541864550131E-2</v>
      </c>
      <c r="N35" s="102"/>
      <c r="O35" s="38"/>
    </row>
    <row r="36" spans="1:15" ht="30" customHeight="1" thickBot="1" x14ac:dyDescent="0.3">
      <c r="A36" s="74" t="s">
        <v>9</v>
      </c>
      <c r="B36" s="53" t="s">
        <v>123</v>
      </c>
      <c r="C36" s="82">
        <f>'PI Fehidro'!C36+'PI Fehidro'!D36</f>
        <v>0</v>
      </c>
      <c r="D36" s="82">
        <f>SUMIFS(PA!$I:$I,PA!$A:$A,$B36,PA!$N:$N,Operacional!$F$3)</f>
        <v>0</v>
      </c>
      <c r="E36" s="82">
        <f>'PI Fehidro'!E36+'PI Fehidro'!F36</f>
        <v>103200</v>
      </c>
      <c r="F36" s="82">
        <f>SUMIFS(PA!$J:$J,PA!$A:$A,$B36,PA!$N:$N,Operacional!$F$3)</f>
        <v>0</v>
      </c>
      <c r="G36" s="83">
        <f>'PI Fehidro'!G36+'PI Fehidro'!H36</f>
        <v>0</v>
      </c>
      <c r="H36" s="82">
        <f>SUMIFS(PA!$K:$K,PA!$A:$A,$B36,PA!$N:$N,Operacional!$F$3)</f>
        <v>0</v>
      </c>
      <c r="I36" s="83">
        <f>'PI Fehidro'!I36+'PI Fehidro'!J36</f>
        <v>138500</v>
      </c>
      <c r="J36" s="82">
        <f>SUMIFS(PA!$L:$L,PA!$A:$A,$B36,PA!$N:$N,Operacional!$F$3)</f>
        <v>0</v>
      </c>
      <c r="K36" s="83">
        <f t="shared" si="1"/>
        <v>241700</v>
      </c>
      <c r="L36" s="83">
        <f t="shared" si="2"/>
        <v>0</v>
      </c>
      <c r="M36" s="95"/>
      <c r="N36" s="102"/>
      <c r="O36" s="38"/>
    </row>
    <row r="37" spans="1:15" ht="55.15" customHeight="1" thickBot="1" x14ac:dyDescent="0.3">
      <c r="A37" s="55" t="s">
        <v>44</v>
      </c>
      <c r="B37" s="75"/>
      <c r="C37" s="85">
        <f t="shared" ref="C37:K37" si="3">SUM(C5:C36)</f>
        <v>7012400</v>
      </c>
      <c r="D37" s="85">
        <f t="shared" si="3"/>
        <v>1660000</v>
      </c>
      <c r="E37" s="85">
        <f t="shared" si="3"/>
        <v>7076200</v>
      </c>
      <c r="F37" s="85">
        <f t="shared" si="3"/>
        <v>2560000</v>
      </c>
      <c r="G37" s="85">
        <f t="shared" si="3"/>
        <v>7134300</v>
      </c>
      <c r="H37" s="85">
        <f t="shared" si="3"/>
        <v>1750000</v>
      </c>
      <c r="I37" s="85">
        <f t="shared" si="3"/>
        <v>7197500</v>
      </c>
      <c r="J37" s="85">
        <f t="shared" si="3"/>
        <v>2500000</v>
      </c>
      <c r="K37" s="86">
        <f t="shared" si="3"/>
        <v>28420400</v>
      </c>
      <c r="L37" s="86">
        <f t="shared" ref="L37" si="4">SUM(L5:L35)</f>
        <v>8470000</v>
      </c>
      <c r="M37" s="103"/>
      <c r="N37" s="104"/>
      <c r="O37" s="38"/>
    </row>
    <row r="38" spans="1:15" ht="55.15" customHeight="1" thickBot="1" x14ac:dyDescent="0.3">
      <c r="A38" s="55" t="s">
        <v>45</v>
      </c>
      <c r="B38" s="55"/>
      <c r="C38" s="70">
        <f>SUM(C37:J37)</f>
        <v>36890400</v>
      </c>
      <c r="D38" s="70"/>
      <c r="E38" s="70"/>
      <c r="F38" s="70"/>
      <c r="G38" s="70"/>
      <c r="H38" s="70"/>
      <c r="I38" s="70"/>
      <c r="J38" s="70"/>
      <c r="K38" s="70">
        <f>SUM(K37:L37)</f>
        <v>36890400</v>
      </c>
      <c r="L38" s="70"/>
      <c r="M38" s="105"/>
      <c r="N38" s="106"/>
      <c r="O38" s="38"/>
    </row>
    <row r="39" spans="1:15" ht="25.15" customHeight="1" x14ac:dyDescent="0.25">
      <c r="A39" s="76"/>
      <c r="B39" s="77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78"/>
      <c r="N39" s="59"/>
    </row>
    <row r="40" spans="1:15" ht="25.15" customHeight="1" x14ac:dyDescent="0.25">
      <c r="A40" s="60"/>
      <c r="B40" s="60"/>
      <c r="C40" s="60"/>
      <c r="D40" s="60"/>
      <c r="E40" s="60"/>
      <c r="F40" s="60"/>
      <c r="G40" s="60"/>
      <c r="H40" s="61"/>
    </row>
    <row r="41" spans="1:15" ht="25.15" customHeight="1" x14ac:dyDescent="0.25">
      <c r="A41" s="80"/>
      <c r="B41" s="80"/>
    </row>
    <row r="42" spans="1:15" ht="25.15" customHeight="1" x14ac:dyDescent="0.25">
      <c r="B42" s="31"/>
    </row>
  </sheetData>
  <sheetProtection algorithmName="SHA-512" hashValue="kqVck9AbeQDsDJwz7xwlk82KmveEsheWq4hN/9VOhCwhaDihWQdO1OCUifIUk7oGv2WQjEn1R8EkXw6xSRXe0A==" saltValue="7OfbsGkrbBa1CQeHzqzvxg==" spinCount="100000" sheet="1" pivotTables="0"/>
  <mergeCells count="11">
    <mergeCell ref="N28:N30"/>
    <mergeCell ref="N31:N33"/>
    <mergeCell ref="N34:N36"/>
    <mergeCell ref="M37:N38"/>
    <mergeCell ref="M2:M4"/>
    <mergeCell ref="N2:N4"/>
    <mergeCell ref="N5:N11"/>
    <mergeCell ref="N12:N17"/>
    <mergeCell ref="N18:N22"/>
    <mergeCell ref="N23:N24"/>
    <mergeCell ref="N25:N27"/>
  </mergeCells>
  <pageMargins left="0.23622047244094491" right="0.23622047244094491" top="0.74803149606299213" bottom="0.74803149606299213" header="0.31496062992125984" footer="0.31496062992125984"/>
  <pageSetup paperSize="9" scale="40" orientation="landscape" horizontalDpi="4294967293" verticalDpi="4294967293" r:id="rId1"/>
  <ignoredErrors>
    <ignoredError sqref="K3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B17" sqref="B17"/>
    </sheetView>
  </sheetViews>
  <sheetFormatPr defaultRowHeight="15" x14ac:dyDescent="0.25"/>
  <cols>
    <col min="1" max="1" width="27.7109375" customWidth="1"/>
    <col min="2" max="2" width="8.7109375" bestFit="1" customWidth="1"/>
    <col min="3" max="3" width="8" bestFit="1" customWidth="1"/>
    <col min="4" max="4" width="29.140625" customWidth="1"/>
    <col min="5" max="5" width="34.85546875" customWidth="1"/>
    <col min="6" max="6" width="120.28515625" bestFit="1" customWidth="1"/>
  </cols>
  <sheetData>
    <row r="1" spans="1:6" s="3" customFormat="1" ht="26.25" thickBot="1" x14ac:dyDescent="0.3">
      <c r="A1" s="2" t="s">
        <v>40</v>
      </c>
      <c r="B1" s="2" t="s">
        <v>196</v>
      </c>
      <c r="C1" s="2" t="s">
        <v>50</v>
      </c>
      <c r="D1" s="2" t="s">
        <v>154</v>
      </c>
      <c r="E1" s="2" t="s">
        <v>155</v>
      </c>
      <c r="F1" s="2" t="s">
        <v>51</v>
      </c>
    </row>
    <row r="2" spans="1:6" ht="25.15" customHeight="1" thickBot="1" x14ac:dyDescent="0.3">
      <c r="A2" s="1" t="s">
        <v>52</v>
      </c>
      <c r="B2" s="5">
        <v>1</v>
      </c>
      <c r="C2" s="1" t="s">
        <v>10</v>
      </c>
      <c r="D2" s="1" t="s">
        <v>53</v>
      </c>
      <c r="E2" s="1" t="s">
        <v>54</v>
      </c>
      <c r="F2" s="4" t="s">
        <v>164</v>
      </c>
    </row>
    <row r="3" spans="1:6" ht="25.15" customHeight="1" thickBot="1" x14ac:dyDescent="0.3">
      <c r="A3" s="1" t="s">
        <v>52</v>
      </c>
      <c r="B3" s="5">
        <v>1</v>
      </c>
      <c r="C3" s="1" t="s">
        <v>11</v>
      </c>
      <c r="D3" s="1" t="s">
        <v>55</v>
      </c>
      <c r="E3" s="1" t="s">
        <v>56</v>
      </c>
      <c r="F3" s="4" t="s">
        <v>165</v>
      </c>
    </row>
    <row r="4" spans="1:6" ht="25.15" customHeight="1" thickBot="1" x14ac:dyDescent="0.3">
      <c r="A4" s="1" t="s">
        <v>52</v>
      </c>
      <c r="B4" s="5">
        <v>1</v>
      </c>
      <c r="C4" s="1" t="s">
        <v>42</v>
      </c>
      <c r="D4" s="1" t="s">
        <v>57</v>
      </c>
      <c r="E4" s="1" t="s">
        <v>58</v>
      </c>
      <c r="F4" s="4" t="s">
        <v>166</v>
      </c>
    </row>
    <row r="5" spans="1:6" ht="25.15" customHeight="1" thickBot="1" x14ac:dyDescent="0.3">
      <c r="A5" s="1" t="s">
        <v>52</v>
      </c>
      <c r="B5" s="5">
        <v>1</v>
      </c>
      <c r="C5" s="1" t="s">
        <v>12</v>
      </c>
      <c r="D5" s="1" t="s">
        <v>59</v>
      </c>
      <c r="E5" s="1" t="s">
        <v>60</v>
      </c>
      <c r="F5" s="4" t="s">
        <v>167</v>
      </c>
    </row>
    <row r="6" spans="1:6" ht="25.15" customHeight="1" thickBot="1" x14ac:dyDescent="0.3">
      <c r="A6" s="1" t="s">
        <v>52</v>
      </c>
      <c r="B6" s="5">
        <v>1</v>
      </c>
      <c r="C6" s="1" t="s">
        <v>13</v>
      </c>
      <c r="D6" s="1" t="s">
        <v>61</v>
      </c>
      <c r="E6" s="1" t="s">
        <v>62</v>
      </c>
      <c r="F6" s="4" t="s">
        <v>168</v>
      </c>
    </row>
    <row r="7" spans="1:6" ht="25.15" customHeight="1" thickBot="1" x14ac:dyDescent="0.3">
      <c r="A7" s="1" t="s">
        <v>52</v>
      </c>
      <c r="B7" s="5">
        <v>1</v>
      </c>
      <c r="C7" s="1" t="s">
        <v>14</v>
      </c>
      <c r="D7" s="1" t="s">
        <v>63</v>
      </c>
      <c r="E7" s="1" t="s">
        <v>64</v>
      </c>
      <c r="F7" s="4" t="s">
        <v>169</v>
      </c>
    </row>
    <row r="8" spans="1:6" ht="25.15" customHeight="1" thickBot="1" x14ac:dyDescent="0.3">
      <c r="A8" s="1" t="s">
        <v>52</v>
      </c>
      <c r="B8" s="5">
        <v>1</v>
      </c>
      <c r="C8" s="1" t="s">
        <v>15</v>
      </c>
      <c r="D8" s="1" t="s">
        <v>65</v>
      </c>
      <c r="E8" s="1" t="s">
        <v>66</v>
      </c>
      <c r="F8" s="4" t="s">
        <v>170</v>
      </c>
    </row>
    <row r="9" spans="1:6" ht="25.15" customHeight="1" thickBot="1" x14ac:dyDescent="0.3">
      <c r="A9" s="1" t="s">
        <v>67</v>
      </c>
      <c r="B9" s="5">
        <v>2</v>
      </c>
      <c r="C9" s="1" t="s">
        <v>16</v>
      </c>
      <c r="D9" s="1" t="s">
        <v>68</v>
      </c>
      <c r="E9" s="1" t="s">
        <v>69</v>
      </c>
      <c r="F9" s="4" t="s">
        <v>171</v>
      </c>
    </row>
    <row r="10" spans="1:6" ht="25.15" customHeight="1" thickBot="1" x14ac:dyDescent="0.3">
      <c r="A10" s="1" t="s">
        <v>67</v>
      </c>
      <c r="B10" s="5">
        <v>2</v>
      </c>
      <c r="C10" s="1" t="s">
        <v>17</v>
      </c>
      <c r="D10" s="1" t="s">
        <v>70</v>
      </c>
      <c r="E10" s="1" t="s">
        <v>71</v>
      </c>
      <c r="F10" s="4" t="s">
        <v>172</v>
      </c>
    </row>
    <row r="11" spans="1:6" ht="25.15" customHeight="1" thickBot="1" x14ac:dyDescent="0.3">
      <c r="A11" s="1" t="s">
        <v>67</v>
      </c>
      <c r="B11" s="5">
        <v>2</v>
      </c>
      <c r="C11" s="1" t="s">
        <v>18</v>
      </c>
      <c r="D11" s="1" t="s">
        <v>72</v>
      </c>
      <c r="E11" s="1" t="s">
        <v>73</v>
      </c>
      <c r="F11" s="4" t="s">
        <v>173</v>
      </c>
    </row>
    <row r="12" spans="1:6" ht="25.15" customHeight="1" thickBot="1" x14ac:dyDescent="0.3">
      <c r="A12" s="1" t="s">
        <v>67</v>
      </c>
      <c r="B12" s="5">
        <v>2</v>
      </c>
      <c r="C12" s="1" t="s">
        <v>19</v>
      </c>
      <c r="D12" s="1" t="s">
        <v>74</v>
      </c>
      <c r="E12" s="1" t="s">
        <v>75</v>
      </c>
      <c r="F12" s="4" t="s">
        <v>174</v>
      </c>
    </row>
    <row r="13" spans="1:6" ht="25.15" customHeight="1" thickBot="1" x14ac:dyDescent="0.3">
      <c r="A13" s="1" t="s">
        <v>67</v>
      </c>
      <c r="B13" s="5">
        <v>2</v>
      </c>
      <c r="C13" s="1" t="s">
        <v>20</v>
      </c>
      <c r="D13" s="1" t="s">
        <v>76</v>
      </c>
      <c r="E13" s="1" t="s">
        <v>77</v>
      </c>
      <c r="F13" s="4" t="s">
        <v>175</v>
      </c>
    </row>
    <row r="14" spans="1:6" ht="25.15" customHeight="1" thickBot="1" x14ac:dyDescent="0.3">
      <c r="A14" s="1" t="s">
        <v>67</v>
      </c>
      <c r="B14" s="5">
        <v>2</v>
      </c>
      <c r="C14" s="1" t="s">
        <v>78</v>
      </c>
      <c r="D14" s="1" t="s">
        <v>79</v>
      </c>
      <c r="E14" s="1" t="s">
        <v>80</v>
      </c>
      <c r="F14" s="4" t="s">
        <v>176</v>
      </c>
    </row>
    <row r="15" spans="1:6" ht="25.15" customHeight="1" thickBot="1" x14ac:dyDescent="0.3">
      <c r="A15" s="1" t="s">
        <v>81</v>
      </c>
      <c r="B15" s="5">
        <v>3</v>
      </c>
      <c r="C15" s="1" t="s">
        <v>21</v>
      </c>
      <c r="D15" s="1" t="s">
        <v>82</v>
      </c>
      <c r="E15" s="1" t="s">
        <v>83</v>
      </c>
      <c r="F15" s="4" t="s">
        <v>177</v>
      </c>
    </row>
    <row r="16" spans="1:6" ht="25.15" customHeight="1" thickBot="1" x14ac:dyDescent="0.3">
      <c r="A16" s="1" t="s">
        <v>81</v>
      </c>
      <c r="B16" s="5">
        <v>3</v>
      </c>
      <c r="C16" s="1" t="s">
        <v>22</v>
      </c>
      <c r="D16" s="1" t="s">
        <v>84</v>
      </c>
      <c r="E16" s="1" t="s">
        <v>85</v>
      </c>
      <c r="F16" s="4" t="s">
        <v>178</v>
      </c>
    </row>
    <row r="17" spans="1:6" ht="25.15" customHeight="1" thickBot="1" x14ac:dyDescent="0.3">
      <c r="A17" s="1" t="s">
        <v>81</v>
      </c>
      <c r="B17" s="5">
        <v>3</v>
      </c>
      <c r="C17" s="1" t="s">
        <v>23</v>
      </c>
      <c r="D17" s="1" t="s">
        <v>86</v>
      </c>
      <c r="E17" s="1" t="s">
        <v>87</v>
      </c>
      <c r="F17" s="4" t="s">
        <v>179</v>
      </c>
    </row>
    <row r="18" spans="1:6" ht="25.15" customHeight="1" thickBot="1" x14ac:dyDescent="0.3">
      <c r="A18" s="1" t="s">
        <v>81</v>
      </c>
      <c r="B18" s="5">
        <v>3</v>
      </c>
      <c r="C18" s="1" t="s">
        <v>24</v>
      </c>
      <c r="D18" s="1" t="s">
        <v>88</v>
      </c>
      <c r="E18" s="1" t="s">
        <v>89</v>
      </c>
      <c r="F18" s="4" t="s">
        <v>180</v>
      </c>
    </row>
    <row r="19" spans="1:6" ht="25.15" customHeight="1" thickBot="1" x14ac:dyDescent="0.3">
      <c r="A19" s="1" t="s">
        <v>81</v>
      </c>
      <c r="B19" s="5">
        <v>3</v>
      </c>
      <c r="C19" s="1" t="s">
        <v>25</v>
      </c>
      <c r="D19" s="1" t="s">
        <v>90</v>
      </c>
      <c r="E19" s="1" t="s">
        <v>91</v>
      </c>
      <c r="F19" s="4" t="s">
        <v>181</v>
      </c>
    </row>
    <row r="20" spans="1:6" ht="25.15" customHeight="1" thickBot="1" x14ac:dyDescent="0.3">
      <c r="A20" s="1" t="s">
        <v>92</v>
      </c>
      <c r="B20" s="5">
        <v>4</v>
      </c>
      <c r="C20" s="1" t="s">
        <v>26</v>
      </c>
      <c r="D20" s="1" t="s">
        <v>93</v>
      </c>
      <c r="E20" s="1" t="s">
        <v>94</v>
      </c>
      <c r="F20" s="4" t="s">
        <v>182</v>
      </c>
    </row>
    <row r="21" spans="1:6" ht="25.15" customHeight="1" thickBot="1" x14ac:dyDescent="0.3">
      <c r="A21" s="1" t="s">
        <v>92</v>
      </c>
      <c r="B21" s="5">
        <v>4</v>
      </c>
      <c r="C21" s="1" t="s">
        <v>27</v>
      </c>
      <c r="D21" s="1" t="s">
        <v>95</v>
      </c>
      <c r="E21" s="1" t="s">
        <v>96</v>
      </c>
      <c r="F21" s="4" t="s">
        <v>183</v>
      </c>
    </row>
    <row r="22" spans="1:6" ht="25.15" customHeight="1" thickBot="1" x14ac:dyDescent="0.3">
      <c r="A22" s="1" t="s">
        <v>97</v>
      </c>
      <c r="B22" s="5">
        <v>5</v>
      </c>
      <c r="C22" s="1" t="s">
        <v>28</v>
      </c>
      <c r="D22" s="1" t="s">
        <v>98</v>
      </c>
      <c r="E22" s="1" t="s">
        <v>99</v>
      </c>
      <c r="F22" s="4" t="s">
        <v>184</v>
      </c>
    </row>
    <row r="23" spans="1:6" ht="25.15" customHeight="1" thickBot="1" x14ac:dyDescent="0.3">
      <c r="A23" s="1" t="s">
        <v>97</v>
      </c>
      <c r="B23" s="5">
        <v>5</v>
      </c>
      <c r="C23" s="1" t="s">
        <v>29</v>
      </c>
      <c r="D23" s="1" t="s">
        <v>100</v>
      </c>
      <c r="E23" s="1" t="s">
        <v>101</v>
      </c>
      <c r="F23" s="4" t="s">
        <v>185</v>
      </c>
    </row>
    <row r="24" spans="1:6" ht="25.15" customHeight="1" thickBot="1" x14ac:dyDescent="0.3">
      <c r="A24" s="1" t="s">
        <v>97</v>
      </c>
      <c r="B24" s="5">
        <v>5</v>
      </c>
      <c r="C24" s="1" t="s">
        <v>30</v>
      </c>
      <c r="D24" s="1" t="s">
        <v>102</v>
      </c>
      <c r="E24" s="1" t="s">
        <v>103</v>
      </c>
      <c r="F24" s="4" t="s">
        <v>186</v>
      </c>
    </row>
    <row r="25" spans="1:6" ht="25.15" customHeight="1" thickBot="1" x14ac:dyDescent="0.3">
      <c r="A25" s="1" t="s">
        <v>104</v>
      </c>
      <c r="B25" s="5">
        <v>6</v>
      </c>
      <c r="C25" s="1" t="s">
        <v>31</v>
      </c>
      <c r="D25" s="1" t="s">
        <v>105</v>
      </c>
      <c r="E25" s="1" t="s">
        <v>106</v>
      </c>
      <c r="F25" s="4" t="s">
        <v>187</v>
      </c>
    </row>
    <row r="26" spans="1:6" ht="25.15" customHeight="1" thickBot="1" x14ac:dyDescent="0.3">
      <c r="A26" s="1" t="s">
        <v>104</v>
      </c>
      <c r="B26" s="5">
        <v>6</v>
      </c>
      <c r="C26" s="1" t="s">
        <v>32</v>
      </c>
      <c r="D26" s="1" t="s">
        <v>107</v>
      </c>
      <c r="E26" s="1" t="s">
        <v>108</v>
      </c>
      <c r="F26" s="4" t="s">
        <v>188</v>
      </c>
    </row>
    <row r="27" spans="1:6" ht="25.15" customHeight="1" thickBot="1" x14ac:dyDescent="0.3">
      <c r="A27" s="1" t="s">
        <v>104</v>
      </c>
      <c r="B27" s="5">
        <v>6</v>
      </c>
      <c r="C27" s="1" t="s">
        <v>33</v>
      </c>
      <c r="D27" s="1" t="s">
        <v>109</v>
      </c>
      <c r="E27" s="1" t="s">
        <v>110</v>
      </c>
      <c r="F27" s="4" t="s">
        <v>189</v>
      </c>
    </row>
    <row r="28" spans="1:6" ht="25.15" customHeight="1" thickBot="1" x14ac:dyDescent="0.3">
      <c r="A28" s="1" t="s">
        <v>111</v>
      </c>
      <c r="B28" s="5">
        <v>7</v>
      </c>
      <c r="C28" s="1" t="s">
        <v>34</v>
      </c>
      <c r="D28" s="1" t="s">
        <v>112</v>
      </c>
      <c r="E28" s="1" t="s">
        <v>113</v>
      </c>
      <c r="F28" s="4" t="s">
        <v>190</v>
      </c>
    </row>
    <row r="29" spans="1:6" ht="25.15" customHeight="1" thickBot="1" x14ac:dyDescent="0.3">
      <c r="A29" s="1" t="s">
        <v>111</v>
      </c>
      <c r="B29" s="5">
        <v>7</v>
      </c>
      <c r="C29" s="1" t="s">
        <v>35</v>
      </c>
      <c r="D29" s="1" t="s">
        <v>114</v>
      </c>
      <c r="E29" s="1" t="s">
        <v>115</v>
      </c>
      <c r="F29" s="4" t="s">
        <v>191</v>
      </c>
    </row>
    <row r="30" spans="1:6" ht="25.15" customHeight="1" thickBot="1" x14ac:dyDescent="0.3">
      <c r="A30" s="1" t="s">
        <v>111</v>
      </c>
      <c r="B30" s="5">
        <v>7</v>
      </c>
      <c r="C30" s="1" t="s">
        <v>36</v>
      </c>
      <c r="D30" s="1" t="s">
        <v>116</v>
      </c>
      <c r="E30" s="1" t="s">
        <v>117</v>
      </c>
      <c r="F30" s="4" t="s">
        <v>192</v>
      </c>
    </row>
    <row r="31" spans="1:6" ht="25.15" customHeight="1" thickBot="1" x14ac:dyDescent="0.3">
      <c r="A31" s="1" t="s">
        <v>118</v>
      </c>
      <c r="B31" s="5">
        <v>8</v>
      </c>
      <c r="C31" s="1" t="s">
        <v>37</v>
      </c>
      <c r="D31" s="1" t="s">
        <v>119</v>
      </c>
      <c r="E31" s="1" t="s">
        <v>120</v>
      </c>
      <c r="F31" s="4" t="s">
        <v>193</v>
      </c>
    </row>
    <row r="32" spans="1:6" ht="25.15" customHeight="1" thickBot="1" x14ac:dyDescent="0.3">
      <c r="A32" s="1" t="s">
        <v>118</v>
      </c>
      <c r="B32" s="5">
        <v>8</v>
      </c>
      <c r="C32" s="1" t="s">
        <v>38</v>
      </c>
      <c r="D32" s="1" t="s">
        <v>121</v>
      </c>
      <c r="E32" s="1" t="s">
        <v>122</v>
      </c>
      <c r="F32" s="4" t="s">
        <v>194</v>
      </c>
    </row>
    <row r="33" spans="1:6" ht="25.15" customHeight="1" thickBot="1" x14ac:dyDescent="0.3">
      <c r="A33" s="1" t="s">
        <v>118</v>
      </c>
      <c r="B33" s="5">
        <v>8</v>
      </c>
      <c r="C33" s="1" t="s">
        <v>39</v>
      </c>
      <c r="D33" s="1" t="s">
        <v>123</v>
      </c>
      <c r="E33" s="1" t="s">
        <v>124</v>
      </c>
      <c r="F33" s="4" t="s">
        <v>195</v>
      </c>
    </row>
  </sheetData>
  <pageMargins left="0.511811024" right="0.511811024" top="0.78740157499999996" bottom="0.78740157499999996" header="0.31496062000000002" footer="0.31496062000000002"/>
  <pageSetup paperSize="9" orientation="portrait" verticalDpi="598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G6" sqref="G6"/>
    </sheetView>
  </sheetViews>
  <sheetFormatPr defaultRowHeight="15" x14ac:dyDescent="0.25"/>
  <cols>
    <col min="1" max="1" width="34" bestFit="1" customWidth="1"/>
    <col min="3" max="3" width="13.5703125" bestFit="1" customWidth="1"/>
    <col min="5" max="5" width="12.7109375" bestFit="1" customWidth="1"/>
    <col min="6" max="6" width="29.7109375" bestFit="1" customWidth="1"/>
    <col min="7" max="7" width="14.28515625" customWidth="1"/>
  </cols>
  <sheetData>
    <row r="1" spans="1:7" x14ac:dyDescent="0.25">
      <c r="A1" t="s">
        <v>53</v>
      </c>
      <c r="B1" t="s">
        <v>205</v>
      </c>
      <c r="C1" t="s">
        <v>137</v>
      </c>
      <c r="D1" t="s">
        <v>138</v>
      </c>
      <c r="E1" t="s">
        <v>150</v>
      </c>
      <c r="F1" t="s">
        <v>131</v>
      </c>
      <c r="G1" t="s">
        <v>197</v>
      </c>
    </row>
    <row r="2" spans="1:7" x14ac:dyDescent="0.25">
      <c r="A2" t="s">
        <v>55</v>
      </c>
      <c r="B2" t="s">
        <v>203</v>
      </c>
      <c r="C2" t="s">
        <v>139</v>
      </c>
      <c r="D2" t="s">
        <v>140</v>
      </c>
      <c r="E2" t="s">
        <v>144</v>
      </c>
      <c r="F2" t="s">
        <v>132</v>
      </c>
      <c r="G2" t="s">
        <v>198</v>
      </c>
    </row>
    <row r="3" spans="1:7" x14ac:dyDescent="0.25">
      <c r="A3" t="s">
        <v>57</v>
      </c>
      <c r="B3" t="s">
        <v>204</v>
      </c>
      <c r="C3" t="s">
        <v>141</v>
      </c>
      <c r="E3" t="s">
        <v>146</v>
      </c>
      <c r="F3" t="s">
        <v>156</v>
      </c>
      <c r="G3" t="s">
        <v>146</v>
      </c>
    </row>
    <row r="4" spans="1:7" ht="14.45" x14ac:dyDescent="0.3">
      <c r="A4" t="s">
        <v>59</v>
      </c>
      <c r="C4" t="s">
        <v>142</v>
      </c>
      <c r="E4" t="s">
        <v>147</v>
      </c>
      <c r="G4" t="s">
        <v>207</v>
      </c>
    </row>
    <row r="5" spans="1:7" ht="14.45" x14ac:dyDescent="0.3">
      <c r="A5" t="s">
        <v>61</v>
      </c>
      <c r="E5" t="s">
        <v>148</v>
      </c>
    </row>
    <row r="6" spans="1:7" x14ac:dyDescent="0.25">
      <c r="A6" t="s">
        <v>63</v>
      </c>
      <c r="E6" t="s">
        <v>149</v>
      </c>
    </row>
    <row r="7" spans="1:7" x14ac:dyDescent="0.25">
      <c r="A7" t="s">
        <v>65</v>
      </c>
      <c r="E7" t="s">
        <v>145</v>
      </c>
    </row>
    <row r="8" spans="1:7" x14ac:dyDescent="0.25">
      <c r="A8" t="s">
        <v>68</v>
      </c>
      <c r="E8" t="s">
        <v>200</v>
      </c>
    </row>
    <row r="9" spans="1:7" x14ac:dyDescent="0.25">
      <c r="A9" t="s">
        <v>70</v>
      </c>
      <c r="E9" t="s">
        <v>201</v>
      </c>
    </row>
    <row r="10" spans="1:7" x14ac:dyDescent="0.25">
      <c r="A10" t="s">
        <v>72</v>
      </c>
    </row>
    <row r="11" spans="1:7" ht="14.45" x14ac:dyDescent="0.3">
      <c r="A11" t="s">
        <v>74</v>
      </c>
    </row>
    <row r="12" spans="1:7" x14ac:dyDescent="0.25">
      <c r="A12" t="s">
        <v>76</v>
      </c>
    </row>
    <row r="13" spans="1:7" ht="14.45" x14ac:dyDescent="0.3">
      <c r="A13" t="s">
        <v>79</v>
      </c>
    </row>
    <row r="14" spans="1:7" ht="14.45" x14ac:dyDescent="0.3">
      <c r="A14" t="s">
        <v>82</v>
      </c>
    </row>
    <row r="15" spans="1:7" x14ac:dyDescent="0.25">
      <c r="A15" t="s">
        <v>84</v>
      </c>
    </row>
    <row r="16" spans="1:7" ht="14.45" x14ac:dyDescent="0.3">
      <c r="A16" t="s">
        <v>86</v>
      </c>
    </row>
    <row r="17" spans="1:1" x14ac:dyDescent="0.25">
      <c r="A17" t="s">
        <v>88</v>
      </c>
    </row>
    <row r="18" spans="1:1" x14ac:dyDescent="0.25">
      <c r="A18" t="s">
        <v>90</v>
      </c>
    </row>
    <row r="19" spans="1:1" x14ac:dyDescent="0.25">
      <c r="A19" t="s">
        <v>93</v>
      </c>
    </row>
    <row r="20" spans="1:1" ht="14.45" x14ac:dyDescent="0.3">
      <c r="A20" t="s">
        <v>95</v>
      </c>
    </row>
    <row r="21" spans="1:1" ht="14.45" x14ac:dyDescent="0.3">
      <c r="A21" t="s">
        <v>98</v>
      </c>
    </row>
    <row r="22" spans="1:1" ht="14.45" x14ac:dyDescent="0.3">
      <c r="A22" t="s">
        <v>100</v>
      </c>
    </row>
    <row r="23" spans="1:1" ht="14.45" x14ac:dyDescent="0.3">
      <c r="A23" t="s">
        <v>102</v>
      </c>
    </row>
    <row r="24" spans="1:1" x14ac:dyDescent="0.25">
      <c r="A24" t="s">
        <v>105</v>
      </c>
    </row>
    <row r="25" spans="1:1" x14ac:dyDescent="0.25">
      <c r="A25" t="s">
        <v>107</v>
      </c>
    </row>
    <row r="26" spans="1:1" x14ac:dyDescent="0.25">
      <c r="A26" t="s">
        <v>136</v>
      </c>
    </row>
    <row r="27" spans="1:1" x14ac:dyDescent="0.25">
      <c r="A27" t="s">
        <v>112</v>
      </c>
    </row>
    <row r="28" spans="1:1" x14ac:dyDescent="0.25">
      <c r="A28" t="s">
        <v>114</v>
      </c>
    </row>
    <row r="29" spans="1:1" x14ac:dyDescent="0.25">
      <c r="A29" t="s">
        <v>116</v>
      </c>
    </row>
    <row r="30" spans="1:1" x14ac:dyDescent="0.25">
      <c r="A30" t="s">
        <v>119</v>
      </c>
    </row>
    <row r="31" spans="1:1" x14ac:dyDescent="0.25">
      <c r="A31" t="s">
        <v>121</v>
      </c>
    </row>
    <row r="32" spans="1:1" x14ac:dyDescent="0.25">
      <c r="A32" t="s">
        <v>123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PA</vt:lpstr>
      <vt:lpstr>PI Fehidro</vt:lpstr>
      <vt:lpstr>PI Geral</vt:lpstr>
      <vt:lpstr>PDCs Del CRH 190</vt:lpstr>
      <vt:lpstr>Operacional</vt:lpstr>
      <vt:lpstr>PA!Area_de_impressao</vt:lpstr>
      <vt:lpstr>'PI Fehidro'!Area_de_impressao</vt:lpstr>
      <vt:lpstr>'PI Geral'!Area_de_impressao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Nilceia Franchi</dc:creator>
  <cp:lastModifiedBy>Gilson Nashiro</cp:lastModifiedBy>
  <cp:lastPrinted>2019-12-09T17:23:03Z</cp:lastPrinted>
  <dcterms:created xsi:type="dcterms:W3CDTF">2013-08-15T20:01:52Z</dcterms:created>
  <dcterms:modified xsi:type="dcterms:W3CDTF">2019-12-18T13:53:01Z</dcterms:modified>
</cp:coreProperties>
</file>