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CBH-RB\Relatório de Situação\2025 (Ano-base 2024)\Relatório 2025, ano-base 2024\Minuta (11.11.2025)\"/>
    </mc:Choice>
  </mc:AlternateContent>
  <xr:revisionPtr revIDLastSave="0" documentId="13_ncr:1_{AEBD3213-3E43-45BE-96D3-37EE6D37A88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A (Tabela 13)" sheetId="1" r:id="rId1"/>
    <sheet name="PI Fehidro (Tabela 14)" sheetId="2" r:id="rId2"/>
    <sheet name="PDCs Del CRH 246" sheetId="4" r:id="rId3"/>
    <sheet name="Operacional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eeED2Q5Zrt4GTWpQlsoTlocKPWg=="/>
    </ext>
  </extLst>
</workbook>
</file>

<file path=xl/calcChain.xml><?xml version="1.0" encoding="utf-8"?>
<calcChain xmlns="http://schemas.openxmlformats.org/spreadsheetml/2006/main">
  <c r="R18" i="2" l="1"/>
  <c r="N18" i="2"/>
  <c r="J18" i="2"/>
  <c r="N13" i="2"/>
  <c r="T13" i="2" s="1"/>
  <c r="R6" i="2"/>
  <c r="T6" i="2" s="1"/>
  <c r="T7" i="2"/>
  <c r="T8" i="2"/>
  <c r="T9" i="2"/>
  <c r="T10" i="2"/>
  <c r="T11" i="2"/>
  <c r="T12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T28" i="2"/>
  <c r="T29" i="2"/>
  <c r="T30" i="2"/>
  <c r="S9" i="2"/>
  <c r="S12" i="2"/>
  <c r="S13" i="2"/>
  <c r="S15" i="2"/>
  <c r="S17" i="2"/>
  <c r="S20" i="2"/>
  <c r="S21" i="2"/>
  <c r="S22" i="2"/>
  <c r="S23" i="2"/>
  <c r="S24" i="2"/>
  <c r="S25" i="2"/>
  <c r="S27" i="2"/>
  <c r="S5" i="2"/>
  <c r="N5" i="2"/>
  <c r="T5" i="2" s="1"/>
  <c r="J6" i="2"/>
  <c r="F18" i="2"/>
  <c r="F6" i="2"/>
  <c r="T18" i="2" l="1"/>
  <c r="Q31" i="2" l="1"/>
  <c r="R31" i="2"/>
  <c r="M31" i="2"/>
  <c r="N31" i="2"/>
  <c r="I31" i="2"/>
  <c r="J31" i="2"/>
  <c r="E31" i="2"/>
  <c r="F31" i="2"/>
  <c r="P29" i="2"/>
  <c r="O29" i="2"/>
  <c r="P26" i="2"/>
  <c r="P18" i="2"/>
  <c r="P16" i="2"/>
  <c r="P14" i="2"/>
  <c r="P11" i="2"/>
  <c r="P10" i="2"/>
  <c r="S10" i="2" s="1"/>
  <c r="P6" i="2"/>
  <c r="L30" i="2"/>
  <c r="K29" i="2"/>
  <c r="L29" i="2"/>
  <c r="L28" i="2"/>
  <c r="L26" i="2"/>
  <c r="L19" i="2"/>
  <c r="L18" i="2"/>
  <c r="L16" i="2"/>
  <c r="L14" i="2"/>
  <c r="L11" i="2"/>
  <c r="L6" i="2"/>
  <c r="G29" i="2"/>
  <c r="H29" i="2"/>
  <c r="H28" i="2"/>
  <c r="H26" i="2"/>
  <c r="H18" i="2"/>
  <c r="H16" i="2"/>
  <c r="H14" i="2"/>
  <c r="T31" i="2" l="1"/>
  <c r="H11" i="2"/>
  <c r="S11" i="2" s="1"/>
  <c r="H6" i="2"/>
  <c r="D30" i="2"/>
  <c r="S30" i="2" s="1"/>
  <c r="C29" i="2"/>
  <c r="D29" i="2"/>
  <c r="D28" i="2"/>
  <c r="S28" i="2" s="1"/>
  <c r="D26" i="2"/>
  <c r="S26" i="2" s="1"/>
  <c r="D19" i="2"/>
  <c r="S19" i="2" s="1"/>
  <c r="D18" i="2"/>
  <c r="S18" i="2" s="1"/>
  <c r="D16" i="2"/>
  <c r="S16" i="2" s="1"/>
  <c r="D14" i="2"/>
  <c r="S14" i="2" s="1"/>
  <c r="D7" i="2"/>
  <c r="S7" i="2" s="1"/>
  <c r="D6" i="2"/>
  <c r="S6" i="2" l="1"/>
  <c r="S29" i="2"/>
  <c r="D41" i="2"/>
  <c r="E41" i="2" l="1"/>
  <c r="M10" i="1"/>
  <c r="M26" i="1" l="1"/>
  <c r="O35" i="1" l="1"/>
  <c r="O33" i="1"/>
  <c r="O24" i="1"/>
  <c r="O23" i="1"/>
  <c r="O19" i="1"/>
  <c r="O5" i="1"/>
  <c r="O4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S8" i="2"/>
  <c r="M17" i="1"/>
  <c r="M16" i="1"/>
  <c r="M15" i="1"/>
  <c r="M14" i="1"/>
  <c r="M13" i="1"/>
  <c r="M12" i="1"/>
  <c r="M11" i="1"/>
  <c r="M9" i="1"/>
  <c r="M8" i="1"/>
  <c r="M7" i="1"/>
  <c r="M6" i="1"/>
  <c r="M5" i="1"/>
  <c r="M4" i="1"/>
  <c r="M3" i="1"/>
  <c r="M2" i="1"/>
  <c r="D36" i="2" l="1"/>
  <c r="E36" i="2"/>
  <c r="C36" i="2"/>
  <c r="C41" i="2"/>
  <c r="E42" i="2" s="1"/>
  <c r="D31" i="2"/>
  <c r="L31" i="2"/>
  <c r="C31" i="2"/>
  <c r="G31" i="2"/>
  <c r="O31" i="2"/>
  <c r="K31" i="2"/>
  <c r="H31" i="2"/>
  <c r="P31" i="2"/>
  <c r="S31" i="2" l="1"/>
  <c r="S32" i="2" s="1"/>
  <c r="U23" i="2" l="1"/>
  <c r="U12" i="2"/>
  <c r="U15" i="2"/>
  <c r="U21" i="2"/>
  <c r="U9" i="2"/>
  <c r="U27" i="2"/>
  <c r="U22" i="2"/>
  <c r="U17" i="2"/>
  <c r="U24" i="2"/>
  <c r="U25" i="2"/>
  <c r="U20" i="2"/>
  <c r="U13" i="2"/>
  <c r="U5" i="2"/>
  <c r="U10" i="2"/>
  <c r="U16" i="2"/>
  <c r="U6" i="2"/>
  <c r="U18" i="2"/>
  <c r="U14" i="2"/>
  <c r="U28" i="2"/>
  <c r="U26" i="2"/>
  <c r="U7" i="2"/>
  <c r="U30" i="2"/>
  <c r="U11" i="2"/>
  <c r="U19" i="2"/>
  <c r="U29" i="2"/>
  <c r="U8" i="2"/>
  <c r="V28" i="2" l="1"/>
  <c r="V26" i="2"/>
  <c r="V18" i="2"/>
  <c r="V24" i="2"/>
  <c r="V21" i="2"/>
  <c r="V5" i="2"/>
  <c r="C37" i="2" s="1"/>
  <c r="V14" i="2"/>
  <c r="D42" i="2" l="1"/>
  <c r="C42" i="2"/>
</calcChain>
</file>

<file path=xl/sharedStrings.xml><?xml version="1.0" encoding="utf-8"?>
<sst xmlns="http://schemas.openxmlformats.org/spreadsheetml/2006/main" count="615" uniqueCount="365">
  <si>
    <t>subPDC</t>
  </si>
  <si>
    <t xml:space="preserve">Programa de Investimentos - FEHIDRO </t>
  </si>
  <si>
    <t>Meta do quadriênio</t>
  </si>
  <si>
    <t>Ação</t>
  </si>
  <si>
    <t>Área de abrangência da ação</t>
  </si>
  <si>
    <t>Nome da 
área de abrangência</t>
  </si>
  <si>
    <t>Prioridade de execução cf. art. 2 delib. CRH 188/16</t>
  </si>
  <si>
    <t>Executor 
da Ação (segmento)</t>
  </si>
  <si>
    <t>Recursos financeiros (R$)  - TOTAL</t>
  </si>
  <si>
    <t>Fonte</t>
  </si>
  <si>
    <t>Especificação de outras fontes</t>
  </si>
  <si>
    <t>ESTIMADO PARA INDICAÇÃO (R$ )</t>
  </si>
  <si>
    <t>PDC</t>
  </si>
  <si>
    <t>sub-PDC</t>
  </si>
  <si>
    <t>Outra</t>
  </si>
  <si>
    <t>% por subPDC no Quadriênio</t>
  </si>
  <si>
    <t>% por PDC no Quadriênio</t>
  </si>
  <si>
    <t>CFURH</t>
  </si>
  <si>
    <t>Cobrança Estadual</t>
  </si>
  <si>
    <t>1.1 - Bases e Sistemas de Informação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</si>
  <si>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</si>
  <si>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</si>
  <si>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</si>
  <si>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</si>
  <si>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</si>
  <si>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</si>
  <si>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</si>
  <si>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</si>
  <si>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</si>
  <si>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</si>
  <si>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</si>
  <si>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</si>
  <si>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</si>
  <si>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</si>
  <si>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</si>
  <si>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</si>
  <si>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</si>
  <si>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4.1 - Proteção de mananciais</t>
  </si>
  <si>
    <t>4.2 - Cobertura vegetal</t>
  </si>
  <si>
    <t>5.1 - Controle de perdas</t>
  </si>
  <si>
    <t>5.2 - Uso racional</t>
  </si>
  <si>
    <t>5.3 - Reuso</t>
  </si>
  <si>
    <t>6.1 - Usos múltiplos</t>
  </si>
  <si>
    <t>6.2 - Segurança hídrica</t>
  </si>
  <si>
    <t>6.3 - Aproveitamento regional</t>
  </si>
  <si>
    <t>7.1 - Monitoramento de EHE</t>
  </si>
  <si>
    <t>7.2 - Mitigação de inundações</t>
  </si>
  <si>
    <t>7.3 - Mitigação de estiagem</t>
  </si>
  <si>
    <t>8.1 - Capacitação técnica</t>
  </si>
  <si>
    <t>8.2 - Educ. ambiental</t>
  </si>
  <si>
    <t>8.3 - Comunicação</t>
  </si>
  <si>
    <t>TOTAL PREVISTO / ANO (R$)</t>
  </si>
  <si>
    <t>TOTAL PREVISTO / QUADRIÊNIO (R$)</t>
  </si>
  <si>
    <t>PDC 
cód</t>
  </si>
  <si>
    <t>subPDC (2)</t>
  </si>
  <si>
    <t>Abrangência do subPDC</t>
  </si>
  <si>
    <t>1.1</t>
  </si>
  <si>
    <t>1.2</t>
  </si>
  <si>
    <t>2.1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</si>
  <si>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</si>
  <si>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</si>
  <si>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2.3</t>
  </si>
  <si>
    <t>Implementação e acompanhamento da cobrança pelo uso dos recursos hídricos.</t>
  </si>
  <si>
    <t>2.4</t>
  </si>
  <si>
    <t>2.5</t>
  </si>
  <si>
    <t>2.6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</si>
  <si>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</si>
  <si>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</si>
  <si>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</si>
  <si>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</si>
  <si>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</si>
  <si>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</si>
  <si>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</si>
  <si>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</si>
  <si>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</si>
  <si>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</si>
  <si>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</si>
  <si>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</si>
  <si>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</si>
  <si>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8.1</t>
  </si>
  <si>
    <t>8.2</t>
  </si>
  <si>
    <t>8.3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</si>
  <si>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</si>
  <si>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</si>
  <si>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</si>
  <si>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</si>
  <si>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</si>
  <si>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</si>
  <si>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</si>
  <si>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</si>
  <si>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</si>
  <si>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</si>
  <si>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</si>
  <si>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</si>
  <si>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</si>
  <si>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</si>
  <si>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</si>
  <si>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</si>
  <si>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</si>
  <si>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</si>
  <si>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</si>
  <si>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</si>
  <si>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</si>
  <si>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Realizar um evento por ano</t>
  </si>
  <si>
    <t>Apoiar o Diálogo Interbacias anualmente</t>
  </si>
  <si>
    <t>Vertente Litorânea</t>
  </si>
  <si>
    <t>Médio e Baixo Ribeira, Juquiá e Jacupiranga</t>
  </si>
  <si>
    <t>Alto Juquiá e São Lourenço</t>
  </si>
  <si>
    <t>Indicadores de sazonalidades nos 3 CBHs definidos e aplicados pelos CBHs da Vertente Litorânea</t>
  </si>
  <si>
    <t>Recursos financeiros (R$)  - 2024</t>
  </si>
  <si>
    <t>Recursos financeiros (R$)  - 2025</t>
  </si>
  <si>
    <t>Recursos financeiros (R$)  - 2026</t>
  </si>
  <si>
    <t>Recursos financeiros (R$)  - 2027</t>
  </si>
  <si>
    <t>1.2 - Planejamento</t>
  </si>
  <si>
    <t>SubPDC</t>
  </si>
  <si>
    <t>RB012024</t>
  </si>
  <si>
    <t>RB022024</t>
  </si>
  <si>
    <t>RB032024</t>
  </si>
  <si>
    <t>RB042024</t>
  </si>
  <si>
    <t>RB052024</t>
  </si>
  <si>
    <t>RB062024</t>
  </si>
  <si>
    <t>RB072024</t>
  </si>
  <si>
    <t>RB082024</t>
  </si>
  <si>
    <t>RB092024</t>
  </si>
  <si>
    <t>RB102024</t>
  </si>
  <si>
    <t>RB112024</t>
  </si>
  <si>
    <t>RB122024</t>
  </si>
  <si>
    <t>RB132024</t>
  </si>
  <si>
    <t>RB142024</t>
  </si>
  <si>
    <t>RB152024</t>
  </si>
  <si>
    <t>RB162024</t>
  </si>
  <si>
    <t>RB172024</t>
  </si>
  <si>
    <t>RB182024</t>
  </si>
  <si>
    <t>RB192024</t>
  </si>
  <si>
    <t>RB202024</t>
  </si>
  <si>
    <t>RB212024</t>
  </si>
  <si>
    <t>RB222024</t>
  </si>
  <si>
    <t>RB232024</t>
  </si>
  <si>
    <t>RB242024</t>
  </si>
  <si>
    <t>RB252024</t>
  </si>
  <si>
    <t>RB262024</t>
  </si>
  <si>
    <t>RB272024</t>
  </si>
  <si>
    <t>RB282024</t>
  </si>
  <si>
    <t>RB292024</t>
  </si>
  <si>
    <t>RB302024</t>
  </si>
  <si>
    <t>RB312024</t>
  </si>
  <si>
    <t>RB322024</t>
  </si>
  <si>
    <t>RB332025</t>
  </si>
  <si>
    <t>RB342025</t>
  </si>
  <si>
    <t>RB352025</t>
  </si>
  <si>
    <t>RB362025</t>
  </si>
  <si>
    <t>RB372025</t>
  </si>
  <si>
    <t>RB382026</t>
  </si>
  <si>
    <t>RB392026</t>
  </si>
  <si>
    <t>RB402027</t>
  </si>
  <si>
    <t>ID Ação</t>
  </si>
  <si>
    <t>2.1 - Plano</t>
  </si>
  <si>
    <t>2.5 - Redes de monitoramento e SI</t>
  </si>
  <si>
    <t>2.6 - Integração</t>
  </si>
  <si>
    <t>3.1 - Efluentes</t>
  </si>
  <si>
    <t>3.3 - Resíduos</t>
  </si>
  <si>
    <t>4.1 - Controle erosão</t>
  </si>
  <si>
    <t>4.2 - Soluções baseadas Natureza</t>
  </si>
  <si>
    <t>7.1 - Drenagem</t>
  </si>
  <si>
    <t>8.1 - Capacitação</t>
  </si>
  <si>
    <t>8.2 - Educação</t>
  </si>
  <si>
    <t>2.7 - CORHI</t>
  </si>
  <si>
    <t>Revisão/atualização de 9 Planos de Macrodrenagem até 2027</t>
  </si>
  <si>
    <t>Elaborar 8 projetos de microdrenagem até 2027</t>
  </si>
  <si>
    <t>Elaborar e implantar 8 Planos Municipais de Resíduos Sólidos até 2027</t>
  </si>
  <si>
    <t>Revisão/atualização de 12 Planos Municipais de Defesa Civil até 2027</t>
  </si>
  <si>
    <t>Atualizar e revisar Plano Diretor de Educação ambiental entre 2026 a 2027</t>
  </si>
  <si>
    <t>Manutenção do Sistema de Informações Geográficas com atualização tecnológica do sistema operacional até 2027</t>
  </si>
  <si>
    <t>Realizar 1 estudo contemplando as áreas críticas na área de abrangência em 2024</t>
  </si>
  <si>
    <t>Realizar 1 diagnóstico da situação da pesca em 2024</t>
  </si>
  <si>
    <t>Realizar 1 estudo para definição de fundo permanente para PSA até 2027</t>
  </si>
  <si>
    <t>Realização de estudo de 1 sub-bacia até 2027</t>
  </si>
  <si>
    <t>Construção de documento base para normatização de sistemas  alternativos de captação e tratamento de esgoto até 2027</t>
  </si>
  <si>
    <t>Contratar em 2024 a elaboração Relatório de Situação de 2025 e elaboração/atualização do Plano de Bacia</t>
  </si>
  <si>
    <t>Manter, adequar e aumentar a rede de monitoramento qualitativo das águas da UGRHI 11 no período de 2024 a 2027</t>
  </si>
  <si>
    <t>Realizar um encontro de avaliação e planejamento dos CBHs da Vertente, entre 2024 a 2027</t>
  </si>
  <si>
    <t>Implantação de 20 empreendimentos de saneamento na área rural da UGRHI 11 até 2027</t>
  </si>
  <si>
    <t>Implantação ou manutenção de 8 empreendimentos de coleta seletiva nos municípios da UGRHI até 2027</t>
  </si>
  <si>
    <t>Realizar 4 Obras e ações de proteção e controle da erosão do solo ou do assoreamento dos corpos d'água até 2027</t>
  </si>
  <si>
    <t>Realizar 8 Obras de proteção e controle da erosão do solo ou do assoreamento dos corpos d'água até 2027</t>
  </si>
  <si>
    <t>Elaborar 1 projeto de Pagamentos por Serviços Ambientais  - PSA na UGRHI 11 em 2024</t>
  </si>
  <si>
    <t>Elaborar 1 projeto de Restauração Ecológica em 2024</t>
  </si>
  <si>
    <t>Executar 12 empreendimentos estruturais visando mitigar os impactos das inundações até 2027</t>
  </si>
  <si>
    <t>Realizar eventos anuais de formação de membros do plenário, de câmaras técnicas e secretarias municipais visando levar o entendimento do funcionamento do colegiado e do papel dos membros e estimular a participação efetiva e a divulgação para as instituições que representam, entre 2024 e 2027</t>
  </si>
  <si>
    <t>Realizar eventos bienais de formação para instituições com representação no CBH-RB, instituições parceiras, organizações da sociedade civil, comunidades rurais e jovens em 2024 e 2026</t>
  </si>
  <si>
    <t>Realizar 1 projeto por ano em 2024, 2025, 2026 e 2027, contemplando ações de educação ambiental</t>
  </si>
  <si>
    <t>Realizar 1 evento sobre planos e programas municipais permanentes de educação ambiental a cada início de mandato municipal</t>
  </si>
  <si>
    <t>Inserção da temática de água e meio ambiente na sociedade, por meio da contratação de 1 projeto em 2024.</t>
  </si>
  <si>
    <t>Incentivar e fomentar a criação de 1 centro de Educação Ambiental em 2024</t>
  </si>
  <si>
    <t>Ampliar comunicação  do CBH internamente e com público em geral (plano de comunicação elaborado) em 2024 e 2026</t>
  </si>
  <si>
    <t>Serviços de operação e manutenção sistemáticos nos postos hidrométricos</t>
  </si>
  <si>
    <t>Executar 1 projeto de Restauração Ecológica em 2024</t>
  </si>
  <si>
    <t>Realizar capacitação sobre PSA para os membros do CBH e CTs em 2025</t>
  </si>
  <si>
    <t>Produzir materiais educativos e informativos sobre 1 temática a cada 2 anos, em 2025 e 2027</t>
  </si>
  <si>
    <t>Realizar 1 projeto em 2025 e 1 projeto em 2026</t>
  </si>
  <si>
    <t>Consolidar a infrastrutura de apoio para CT-APRM-AJ/SL em 2026</t>
  </si>
  <si>
    <t>Desenvolver 1 projeto de comunicação visando redução e utilização adequada dos agrotóxicos, em 2026</t>
  </si>
  <si>
    <t>Realizar 1 levantamento em 1 sub-bacias da UGRHI 11 em 2027</t>
  </si>
  <si>
    <t>Tesouro do Estado</t>
  </si>
  <si>
    <t>UGRHI</t>
  </si>
  <si>
    <t>Região Hidrográfica</t>
  </si>
  <si>
    <t>SUB-BACIA</t>
  </si>
  <si>
    <t>Municípios</t>
  </si>
  <si>
    <t>Bacia do Rio Jacupiranga</t>
  </si>
  <si>
    <t>Rio Jacupiranga</t>
  </si>
  <si>
    <t>Sociedade Civil</t>
  </si>
  <si>
    <t>1.1 - Legislação</t>
  </si>
  <si>
    <t>1.2 - Planejamento e gestão de recursos hídricos</t>
  </si>
  <si>
    <t>2.2 - Outorga de direitos de uso dos recursos hídricos</t>
  </si>
  <si>
    <t>2.3 - Cobrança pelo uso dos recursos hídricos</t>
  </si>
  <si>
    <t>2.4 - Enquadramento dos corpos de água em classes de qualidade</t>
  </si>
  <si>
    <t>2.6 - Gestão integrada dos recursos hídricos</t>
  </si>
  <si>
    <t>2.7 - Infraestrutura dos órgãos do CORHI e Agências de Bacias</t>
  </si>
  <si>
    <t>3.1 - Esgotamento sanitário</t>
  </si>
  <si>
    <t>3.3 - Manejo e disposição de resíduos sólidos</t>
  </si>
  <si>
    <t>4.2 - Soluções baseadas na natureza</t>
  </si>
  <si>
    <t>4.3 - Proteção de mananciais</t>
  </si>
  <si>
    <t>5.1 - Controle de perdas em sistemas de abastecimento</t>
  </si>
  <si>
    <t>5.2 - Racionalização de uso</t>
  </si>
  <si>
    <t>6.1 - Captação de recursos hídricos</t>
  </si>
  <si>
    <t>6.2 - Regularização de vazão de cursos d'água</t>
  </si>
  <si>
    <t>7.2 - Ações estruturais para mitigação dos efeitos de escassez hídrica</t>
  </si>
  <si>
    <t>Cobrança Federal</t>
  </si>
  <si>
    <t>Outras</t>
  </si>
  <si>
    <t>2.5 - Monitoramento e SI</t>
  </si>
  <si>
    <t>3.2 - Poluição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</si>
  <si>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</si>
  <si>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</si>
  <si>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</si>
  <si>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</si>
  <si>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</si>
  <si>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</si>
  <si>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6.1 - Captação</t>
  </si>
  <si>
    <t>6.2 - Regularização</t>
  </si>
  <si>
    <t>7.2 - Escassez</t>
  </si>
  <si>
    <t>Delib. 246</t>
  </si>
  <si>
    <t>Não Prioritário</t>
  </si>
  <si>
    <t>Delib. 254</t>
  </si>
  <si>
    <t>Limites (%)</t>
  </si>
  <si>
    <t>% dos PDCs</t>
  </si>
  <si>
    <t>No máx. 25%</t>
  </si>
  <si>
    <t>No mín 60%</t>
  </si>
  <si>
    <t>No máx 15%</t>
  </si>
  <si>
    <t>Demais PDCs</t>
  </si>
  <si>
    <t>3 PDCs (*)</t>
  </si>
  <si>
    <t>(*) 3 PDCs entre os PDCs 3 ao 8</t>
  </si>
  <si>
    <t>R$ dos PDCs</t>
  </si>
  <si>
    <t>R$ dos SubPDCs</t>
  </si>
  <si>
    <t>Total Quadriênio FEHIDRO
(R$)</t>
  </si>
  <si>
    <t>Total Quadriênio Outras Fontes (R$)</t>
  </si>
  <si>
    <t>PDC 1 - Bases Técnicas em Recursos Hídricos</t>
  </si>
  <si>
    <t>PDC 2 - Gerenciamento dos Recursos Hídricos</t>
  </si>
  <si>
    <t>PDC 3 - Qualidade das Águas</t>
  </si>
  <si>
    <t>PDC 4 - Proteção dos Recursos Hídricos</t>
  </si>
  <si>
    <t>PDC 5 - Gestão da demanda</t>
  </si>
  <si>
    <t>PDC 6 - Abastecimento e Segurança Hídrica</t>
  </si>
  <si>
    <t>PDC 7 - Drenagem e Eventos Hidrológicos Extremos</t>
  </si>
  <si>
    <t>PDC 8 - Capacitação e comunicação social</t>
  </si>
  <si>
    <t>Estudos cujos produtos subsidiem a proposição ou atualização da legislação afeta aos recursos hídricos, ou as diretrizes para o disciplinamento do uso e ocupação do solo.</t>
  </si>
  <si>
    <t>Estudos, levantamentos, diagnósticos ou planos específicos afetos a recursos hídricos, cujos produtos subsidiem o planejamento e a gestão dos recursos hídricos</t>
  </si>
  <si>
    <t>Abrangência do PDC</t>
  </si>
  <si>
    <t>Compreende a elaboração de diagnósticos, estudos técnicos e jurídicos de apoio ao planejamento, gestão e normatização relacionados aos recursos hídricos</t>
  </si>
  <si>
    <t>Contempla ações voltadas ao aprimoramento e implementação dos instrumentos da política estadual de recursos hídricos.</t>
  </si>
  <si>
    <t>Abrange ações de controle da poluição das águas</t>
  </si>
  <si>
    <t>Compreende ações para o controle de processos erosivos, a restauração ecológica, adaptação aos efeitos das mudanças climáticas e proteção de mananciais.</t>
  </si>
  <si>
    <t>Contempla ações de controle de perdas, racionalização de uso reúso das águas</t>
  </si>
  <si>
    <t>Contempla o aproveitamento dos recursos hídricos e a segurança hídrica</t>
  </si>
  <si>
    <t>Compreende ações estruturais relacionadas à drenagem e prevenção, adaptação e a mitigação de efeitos de estiagens, inundações e mudanças climáticas</t>
  </si>
  <si>
    <t>Contempla capacitação, educação ambiental, comunicação social e difusão de informações, diretamente relacionadas à gestão de recursos hídricos.</t>
  </si>
  <si>
    <t>2.1 -  Planos de Recursos Hídricos e Relatórios de Situação</t>
  </si>
  <si>
    <t>Estudos ou ações para implementação ou aprimoramento de procedimentos visando a regulação e controle dos usos e usuários de recursos 
hídricos</t>
  </si>
  <si>
    <t>Estudo ou diagnóstico cujo produto subsidie a efetivação, o monitoramento ou a revisão do enquadramento dos corpos hídricos em classes de qualida</t>
  </si>
  <si>
    <t>2.5 - Redes de Monitoramento e Sistemas de informação sobre recursos 
hídricos</t>
  </si>
  <si>
    <t>Estudos, planos e ações visando a implantação, operação, manutenção, modernização e ampliação de redes de monitoramento qualita_x0002_tivo-quantitativo dos recursos hídricos, bem como o desenvolvimento, aprimoramento, implantação e operação de sistemas de informação, de suporte à decisão (SSD) e de alerta e prevenção de eventos extremos</t>
  </si>
  <si>
    <t>Estudos e ações para articulação e cooperação entre os componentes do SIGRH, do Sistema Nacional de Recursos Hídricos - SINGREH e estados vizinhos, visando fortalecer o planejamento e a gestão integrada dos recursos hídricos</t>
  </si>
  <si>
    <t>2.7</t>
  </si>
  <si>
    <t>Apoio, em caráter supletivo, à adequação, ampliação, melhoria ou modernização de instalações físicas, equipamentos, veículos e demais 
infraestruturas imprescindíveis às atividades de gerenciamento de recursos hídricos.</t>
  </si>
  <si>
    <t>Projetos (básicos e/ou executivos), serviços ou obras de implantação, ampliação ou modernização de sistemas de esgotamento sanitário, 
incluindo sistemas individuais alternativos de saneamento e sistemas de tratamento de resíduos sólidos ou líquidos provenientes de ETE ou 
de ETA</t>
  </si>
  <si>
    <t>3.2 - . Áreas contaminadas e poluição difusa</t>
  </si>
  <si>
    <t>Projetos (básicos e/ou executivos), serviços, obras ou ações de recuperação de áreas contaminadas e de controle da poluição difusa.</t>
  </si>
  <si>
    <t>Projetos (básicos e/ou executivos), serviços ou obras de sistemas de coleta, tratamento e disposição final ou outras ações de manejo de 
resíduos sólidos, nos casos em que haja comprometimento dos recursos hídricos</t>
  </si>
  <si>
    <t>3.4 - Intervenções em corpos d’água</t>
  </si>
  <si>
    <t>Projetos (básicos e/ou executivos), serviços ou obras visando a recuperação da qualidade das águas mediante intervenções diretas nos 
corpos hídricos</t>
  </si>
  <si>
    <t>4.1 -  Controle de processos erosivos</t>
  </si>
  <si>
    <t>Projetos (básicos e/ou executivos), serviços ou obras de prevenção e controle da erosão do solo ou do assoreamento dos corpos d’água, 
visando a melhoria ou recuperação dos corpos d’água</t>
  </si>
  <si>
    <t>Projetos (básicos e/ou executivos), serviços ou intervenções contemplando soluções baseada na natureza que subsidiem a proteção e 
recuperação de corpos d'água e as práticas de conservação de solo e água (incluindo transição agroecológica) ou que resultem em aumento 
de áreas permeáveis, redução do escoamento superficial e aumento da resiliência de sistemas estuarino-lagunares</t>
  </si>
  <si>
    <t>Projetos (básicos e/ou executivos), serviços ou intervenções para garantir o aproveitamento múltiplo da água, a proteção e a recuperação 
de mananciais</t>
  </si>
  <si>
    <t>Projetos (básicos e/ou executivos), serviços ou obras para o controle de perdas em sistemas de abastecimento de diferentes setores usuários 
de recursos hídricos</t>
  </si>
  <si>
    <t>Projetos (básicos e/ou executivos), serviços ou obras com vistas à racionalização de uso de água pelos diferentes setores usuários</t>
  </si>
  <si>
    <t>Projetos (básicos e/ou executivos), serviços ou obras que subsidiem o reúso da água pelos diferentes setores usuários.</t>
  </si>
  <si>
    <t>Projetos (básicos e/ou executivos), serviços ou obras de intervenção direta no corpo hídrico, visando a captação e adução de recursos 
hídricos pelos diferentes setores usuários.</t>
  </si>
  <si>
    <t>Projetos (básicos e/ou executivos), serviços ou obras voltados à regularização de vazões para aproveitamento pelos diferentes setores 
usuários</t>
  </si>
  <si>
    <t>7.1 - Ações estruturais de micro ou macrodrenagem para mitigação de 
inundações e alagamentos</t>
  </si>
  <si>
    <t>Projetos (básicos e/ou executivos), serviços ou obras para contenção de inundações, alagamentos e regularizações de descargas</t>
  </si>
  <si>
    <t>Projetos (básicos e/ou executivos), serviços ou obras, incluindo as temporárias ou emergenciais, que viabilizem o suprimento de água em 
situações de escassez hídrica, em conformidade com as prioridades de uso estabelecidas</t>
  </si>
  <si>
    <t>8.1 - Capacitação técnica em planejamento e gestão de recursos hídricos</t>
  </si>
  <si>
    <t>Treinamento e capacitação técnica em temas que subsidiem o planejamento e gestão dos recursos hídricos, incluindo parceria com instituições 
especializadas</t>
  </si>
  <si>
    <t>8.2 -  Educação ambiental vinculada às ações dos planos de bacias hidrográficas</t>
  </si>
  <si>
    <t>Atividades que subsidiem o envolvimento da sociedade na implementação de ações previstas nos Planos de Ação e Programas de Investimentos</t>
  </si>
  <si>
    <t>8.3 - Comunicação social e difusão de informações relacionadas à gestão 
de recursos hídricos</t>
  </si>
  <si>
    <t>Atividade de comunicação social ou difusão de informações diretamente relacionadas à gestão de recursos hídricos, que contemplem as 
metas e prioridades dos Planos de Ação e Programas de Investimentos</t>
  </si>
  <si>
    <t>Revisão/atualização de Plano com pelo menos 15 anos de existência</t>
  </si>
  <si>
    <t>Desenvolver projetos executivos de microdrenagem para os municípios da UGRHI 11</t>
  </si>
  <si>
    <t>Elaborar ou Revisar os Planos Municipais de Resíduos Sólidos</t>
  </si>
  <si>
    <t>Revisao do mapeamento das áreas de risco e do Plano Municipal de Defesa Civil, realizado há mais de 5 anos,  com indicaçoes de ações estruturais e não estruturais</t>
  </si>
  <si>
    <t>Articular os espaços  educativos via site e ações presenciais</t>
  </si>
  <si>
    <t>Manutenção, ampliação de funcionalidades do SIG-RB, com atualização de base de dados e informaçoes (repositório)</t>
  </si>
  <si>
    <t>Desenvolver base metodológica e elaborar estudos  para definição de indicadores de sazonalidade turística. (CBH-BS)</t>
  </si>
  <si>
    <t>Realizar estudo sobre a atividade de mineração de areia no Vale do Ribeira</t>
  </si>
  <si>
    <t>Elaborar diagnóstico da situação da Pesca profissional e amadora nos rios do Vale, considerando os aspectos positivos e negativos</t>
  </si>
  <si>
    <t>Estudar a criação de um fundo permanente de pagamento por serviços ambientais, com recursos vindos de compensações ambientais, cobrança pelo uso da água, transposição de águas e outras fontes</t>
  </si>
  <si>
    <t>Realização de estudos tecnicos para caracterização socioambiental da Bacia do Rio Jacupiranga</t>
  </si>
  <si>
    <t>Promover o levantamento e a discussão das normativas relacionadas a viabilização de sistemas alternativos de captação e tratamento de esgoto</t>
  </si>
  <si>
    <t>Elaboração do Relatório de Situação de 2025 e elaboração/atualização do Plano de Bacia com horizonte de planejamento de 12 anos</t>
  </si>
  <si>
    <t>Instalação de novos pontos de monitoramento de qualidade das águas superficiais</t>
  </si>
  <si>
    <t>Dar continuidade ao Projeto de Fortalecimento, Articulação e Integração dos CBHs da Vertente Litorânea (CBH-LN)</t>
  </si>
  <si>
    <t>Contratação e execução de obras de saneamento básico na área rural e urbanizada</t>
  </si>
  <si>
    <t>Implantar, ampliar ou manter ações de melhoria de gestão de resíduos sólidos, com ênfase na coleta seletiva</t>
  </si>
  <si>
    <t>Executar obra de Combate a erosão de cursos d'água</t>
  </si>
  <si>
    <t>Execução de obra de combate a erosão e/ou desassoreamento de cursos d'água</t>
  </si>
  <si>
    <t>Elaborar 1 projeto de Pagamento por Serviços Ambientais (PSA) - MPO/Anexo I ( T. 4.2.13)</t>
  </si>
  <si>
    <t>Executar  1 projeto/serviço voltado a Agroecologia/produção orgânica - MPO/Anexo I ( T. 4.2.8)</t>
  </si>
  <si>
    <t>Elaborar 1 projeto de restauração ecológica - MPO/Anexo I ( T. 4.2.3)</t>
  </si>
  <si>
    <t>Execução de serviços e obras para contenção de inundações ou alagamentos</t>
  </si>
  <si>
    <t>Realizar capacitação sobre objetivos e atribuições do comitê e ferramentas de gestão dos recursos hídricos</t>
  </si>
  <si>
    <t>Realizar capacitação sobre gestão de águas e assuntos relacionados a mudanças climáticas e eventos extremos para instituições com representação no CBH-RB ou do público em geral (MPO/Anexo I – T.8.1.2)</t>
  </si>
  <si>
    <t>Realizar ações de educação ambiental (sensibilização e mobilização social) nos temas diversos. Via projetos Fehidro (MPO/Anexo 1 - T.8.1.2)</t>
  </si>
  <si>
    <t>Realizar a Semana da água do Vale do Ribeira</t>
  </si>
  <si>
    <t>Apoiar realização do Diálogo Interbacias de Educação Ambiental em Recursos Hídricos</t>
  </si>
  <si>
    <t>Realizar evento, na forma de seminário, para disseminar planos e programas municipais de educação ambiental</t>
  </si>
  <si>
    <t>Reproduzir material de apoio (kit água)  para e de apoio a eventos de educação ambiental (MPO/Anexo 1 - T.8.1.2)</t>
  </si>
  <si>
    <t>Adequar e equipar 1 centro de Educação Ambiental</t>
  </si>
  <si>
    <t>Execução de 2 projetos bienais de elaboração de releases, boletins informativos e operação das ferramentas de comunicação</t>
  </si>
  <si>
    <t>Realização de manutenção operacional nos postos de monitoramento fluviométrico e pluviométrico existentes e atualização do sistema de informação</t>
  </si>
  <si>
    <t>Executar 1 projeto de restauração ecológica - MPO/Anexo I ( T. 4.2.4)</t>
  </si>
  <si>
    <t>Capacitar os membros do CBH e CTs sobre conceitos, práticas e experiências em PSA</t>
  </si>
  <si>
    <t>Produzir série didática de vídeos com materiais educativos e informativos sobre educação ambiental e recursos hídricos, com identidade local,  para população leiga, em linguagem acessível e lúdica ( 1 temática a cada 2 anos)</t>
  </si>
  <si>
    <t>Oficinas de capacitação em recursos hídricos para educadores com sinergia ao currículo paulista</t>
  </si>
  <si>
    <t>Instalação de uma sala com equipamentos de informática e multimídia, para o funcionamento da CT-APRM-AJSL</t>
  </si>
  <si>
    <t>Divulgação na mídia regional  e palestras de conscientização/orientação aos produtores rurais sobre o uso adequado de agrotóxicos  e o manejo e recolhimento das embalagens de agrotóxico</t>
  </si>
  <si>
    <t>Realizar o diagnóstico da situação atual dos corpos de água da UGRHI 11</t>
  </si>
  <si>
    <t>Justificativa sobre execução física e financeira em 2024</t>
  </si>
  <si>
    <t>% Execução da meta
em 2024</t>
  </si>
  <si>
    <t>Não depende de recursos do FEHIDRO.</t>
  </si>
  <si>
    <t>Não houve proposta nos processos de habilitação.</t>
  </si>
  <si>
    <t>Nenhum projeto contratado.</t>
  </si>
  <si>
    <t>Executar 1 projeto voltado à Agroecologia/produção orgânicânica em 2024 e 2026</t>
  </si>
  <si>
    <t>A meta até 2027 é de contratação de empreendimentos para atendimento a 9 municípios. Em 2024, foi contratado empreendimento para o atendimento a 2 municípios (Cajatí e Pariquera-Açu), o que corresponde a 22,2%  da meta estabelecida para o quadriênio 2024-2027, e o atendimento é de 100% para a meta de 2024, com comprometimento financeiro de R$ 299.999,01, ou seja, praticamente 50% do planejado.</t>
  </si>
  <si>
    <t>A meta até 2027 é de contratação de empreendimentos para atendimento a 12 municípios. Em 2024, foram contratados 2 empreendimentos para viabilizar o atendimento a 6 municípios (Cajatí, Eldorado, Jacupiranga, Juquiá, Miracatu e Sete Barras), o que corresponde ao atendimento de 50%  da meta estabelecida para o quadriênio, e o atendimento é de 100% para a meta de 2024, com comprometimento financeiro de R$ 709.374,00, ou seja, 99,91%.</t>
  </si>
  <si>
    <t>A meta até 2027 de contratação de empreendimento foi alcançada já em 2024. Com isso, pode-se afirmar que a meta foi 100% atendida, com comprometimento financeiro de R$ 299.940,00, ou seja, 99,98% do valor de investimento previsto.</t>
  </si>
  <si>
    <t>A meta até 2027 de contratação de empreendimento foi alcançada já em 2024. Com isso, pode-se afirmar que a meta foi 100% atendida, com comprometimento financeiro de R$ 349.874,00, ou seja, 99,96% do valor de investimento previsto.</t>
  </si>
  <si>
    <t>A meta foi 100% alcançada com a contratação do empreendimento, com o comprometimento financeiro de R$ 599.686,00, ou seja, 99,56% do valor de investimento previsto.</t>
  </si>
  <si>
    <t>A meta até 2027 é de contratação de empreendimentos para atendimento a 8 municípios. Em 2024, foram contratados 3 empreendimentos para viabilizar o atendimento a 3 municípios (Itaóca, Juquitiba e Tapiraí), o que corresponde ao atendimento de 37,50%  da meta estabelecida para o quadriênio, e o atendimento 75% da meta de 2024, com comprometimento financeiro de R$ 839.094,64, ou seja, 83,91%.</t>
  </si>
  <si>
    <t>A meta até 2027 é de contratação de 4 empreendimentos. Em 2024, foram contratados 2 empreendimentos para viabilizar o atendimento a 2 municípios (Cajatí e Pariquera-Açu), o que corresponde ao atendimento de 50%  da meta estabelecida para o quadriênio, e o atendimento 100% da meta de 2024, com comprometimento financeiro de R$ 687.733,89, ou seja, 68,77% do valor previsto.</t>
  </si>
  <si>
    <t>A meta até 2027 é de contratação de 12 empreendimentos. Em 2024, foram contratados 4 empreendimentos para viabilizar o atendimento a 4 municípios (Apiaí, Cajat, Itaóca e Sete Barras), o que corresponde ao atendimento de 33,30%  da meta estabelecida para o quadriênio, e o atendimento 100% da meta de 2024, com comprometimento financeiro de R$ 1.563.654,93, ou seja, 78,18% do valor planejado.</t>
  </si>
  <si>
    <t>A meta até 2027 é de contratação de 2 empreendimentos. Em 2024, foi contratado 1 empreendimento, o que corresponde ao atendimento de 50%  da meta estabelecida para o quadriênio, e o atendimento 100% da meta de 2024, com comprometimento financeiro de R$ 100.000,00, ou seja,  27,78%.</t>
  </si>
  <si>
    <t>A meta até 2027 é de contratação de 4 empreendimentos. Em 2024, foram contratados 5 empreendimentos, possibilitando o atendimento de100% da meta estabelecida para o quadriênio, e o atendimento de 100% da meta de 2024, com comprometimento financeiro de R$ 616.800,00, ou seja, superando mais de 70% os recursos estimados, que tiveram de ser suplementados utilizando os saldos de outros SubPDCs.</t>
  </si>
  <si>
    <t>A meta é de contratação de 1 empreendimento em 2024, porém, foram contratados 2 empreendimentos, o que corresponde ao atendimento de 100%  da meta estabelecida para o quadriênio, e o atendimento 100% da meta de 2024, com comprometimento financeiro de R$ 950.002,00, ou seja, 2,9 vezes superior ao previsto, exigindo a suplementação com saldo de outros SubPDCs..</t>
  </si>
  <si>
    <t>A meta até 2027 é de contratação de 2 empreendimentos, 1 em 2024 e 1 em 2026. Em 2024, foi contratado 1 empreendimento, o que corresponde ao atendimento de 50%  da meta estabelecida para o quadriênio, e o atendimento 100% da meta de 2024, com comprometimento financeiro de R$ 335.000,00, ou seja, 98,53% do valor planejado.</t>
  </si>
  <si>
    <t xml:space="preserve">De acordo com o MPO, em áreas atendíveis por contratos de concessão de prestação de serviços públicos de saneamento básico, somente as concessionárias prestadoras dos respectivos serviços poderão figurar 
como tomadoras do financiamento. Na UGRHI 11, a concessionária é a SABESP, que não manifestou interesse em participar dos processos de financiamento promovidos pelo CBH-RB. Com isso, as metas estabelecidas ficaram prejudicadas.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</si>
</sst>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%"/>
  </numFmts>
  <fonts count="25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9"/>
      <name val="Calibri "/>
    </font>
    <font>
      <b/>
      <sz val="11"/>
      <name val="Arial"/>
      <family val="2"/>
    </font>
    <font>
      <sz val="11"/>
      <color theme="1"/>
      <name val="Arial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7030A0"/>
        <bgColor rgb="FFEAF1DD"/>
      </patternFill>
    </fill>
  </fills>
  <borders count="22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5A5A5"/>
      </left>
      <right style="medium">
        <color rgb="FFA5A5A5"/>
      </right>
      <top style="thin">
        <color auto="1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/>
      <right style="medium">
        <color rgb="FFA5A5A5"/>
      </right>
      <top/>
      <bottom/>
      <diagonal/>
    </border>
    <border>
      <left/>
      <right/>
      <top style="medium">
        <color rgb="FFA5A5A5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11" fillId="3" borderId="8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vertical="center"/>
    </xf>
    <xf numFmtId="10" fontId="7" fillId="9" borderId="14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0" xfId="0" applyFont="1"/>
    <xf numFmtId="0" fontId="16" fillId="0" borderId="15" xfId="0" applyFont="1" applyBorder="1" applyAlignment="1" applyProtection="1">
      <alignment horizontal="center" vertical="center" wrapText="1"/>
      <protection locked="0"/>
    </xf>
    <xf numFmtId="164" fontId="16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justify" vertical="center" wrapText="1"/>
    </xf>
    <xf numFmtId="4" fontId="0" fillId="0" borderId="0" xfId="0" applyNumberFormat="1"/>
    <xf numFmtId="0" fontId="7" fillId="5" borderId="12" xfId="0" applyFont="1" applyFill="1" applyBorder="1" applyAlignment="1">
      <alignment vertical="center" wrapText="1"/>
    </xf>
    <xf numFmtId="0" fontId="5" fillId="0" borderId="18" xfId="0" applyFont="1" applyBorder="1"/>
    <xf numFmtId="0" fontId="7" fillId="0" borderId="13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/>
    </xf>
    <xf numFmtId="4" fontId="0" fillId="0" borderId="16" xfId="0" applyNumberFormat="1" applyBorder="1"/>
    <xf numFmtId="165" fontId="1" fillId="0" borderId="16" xfId="1" applyNumberFormat="1" applyFont="1" applyBorder="1" applyAlignment="1">
      <alignment horizontal="center"/>
    </xf>
    <xf numFmtId="0" fontId="20" fillId="11" borderId="16" xfId="0" applyFont="1" applyFill="1" applyBorder="1" applyAlignment="1">
      <alignment horizontal="center" vertical="center"/>
    </xf>
    <xf numFmtId="0" fontId="20" fillId="12" borderId="16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3" fillId="11" borderId="16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65" fontId="0" fillId="0" borderId="0" xfId="0" applyNumberFormat="1"/>
    <xf numFmtId="0" fontId="13" fillId="0" borderId="8" xfId="0" applyFont="1" applyBorder="1" applyAlignment="1">
      <alignment horizontal="justify" vertical="center" wrapText="1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vertical="center"/>
    </xf>
    <xf numFmtId="0" fontId="24" fillId="13" borderId="8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10" fontId="16" fillId="0" borderId="15" xfId="0" applyNumberFormat="1" applyFont="1" applyBorder="1" applyAlignment="1" applyProtection="1">
      <alignment horizontal="center" vertical="center" wrapText="1"/>
      <protection locked="0"/>
    </xf>
    <xf numFmtId="9" fontId="16" fillId="0" borderId="15" xfId="0" applyNumberFormat="1" applyFont="1" applyBorder="1" applyAlignment="1" applyProtection="1">
      <alignment horizontal="center" vertical="center" wrapText="1"/>
      <protection locked="0"/>
    </xf>
    <xf numFmtId="9" fontId="16" fillId="0" borderId="21" xfId="0" applyNumberFormat="1" applyFont="1" applyBorder="1" applyAlignment="1" applyProtection="1">
      <alignment horizontal="center" vertical="center" wrapText="1"/>
      <protection locked="0"/>
    </xf>
    <xf numFmtId="10" fontId="16" fillId="0" borderId="21" xfId="0" applyNumberFormat="1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justify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11" fillId="0" borderId="11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164" fontId="7" fillId="3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4" fontId="11" fillId="3" borderId="2" xfId="0" applyNumberFormat="1" applyFont="1" applyFill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18" xfId="0" applyFont="1" applyBorder="1"/>
    <xf numFmtId="10" fontId="11" fillId="0" borderId="16" xfId="0" applyNumberFormat="1" applyFont="1" applyBorder="1" applyAlignment="1">
      <alignment horizontal="center" vertical="center" wrapText="1"/>
    </xf>
    <xf numFmtId="10" fontId="18" fillId="0" borderId="1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1" fontId="7" fillId="6" borderId="6" xfId="0" applyNumberFormat="1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14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/>
    </xf>
    <xf numFmtId="1" fontId="7" fillId="8" borderId="14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25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E6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zoomScale="90" zoomScaleNormal="90" zoomScaleSheetLayoutView="70" workbookViewId="0">
      <pane xSplit="9" ySplit="1" topLeftCell="J27" activePane="bottomRight" state="frozen"/>
      <selection pane="topRight" activeCell="J1" sqref="J1"/>
      <selection pane="bottomLeft" activeCell="A2" sqref="A2"/>
      <selection pane="bottomRight" activeCell="B1" sqref="B1"/>
    </sheetView>
  </sheetViews>
  <sheetFormatPr defaultColWidth="12.625" defaultRowHeight="15" customHeight="1"/>
  <cols>
    <col min="1" max="1" width="7.875" bestFit="1" customWidth="1"/>
    <col min="2" max="2" width="24.375" bestFit="1" customWidth="1"/>
    <col min="3" max="4" width="31.25" customWidth="1"/>
    <col min="5" max="14" width="13.75" customWidth="1"/>
    <col min="15" max="15" width="13.625" bestFit="1" customWidth="1"/>
    <col min="16" max="16" width="16.5" bestFit="1" customWidth="1"/>
    <col min="17" max="17" width="44" bestFit="1" customWidth="1"/>
    <col min="18" max="24" width="7.75" customWidth="1"/>
  </cols>
  <sheetData>
    <row r="1" spans="1:24" ht="60.75" thickBot="1">
      <c r="A1" s="1" t="s">
        <v>155</v>
      </c>
      <c r="B1" s="1" t="s">
        <v>114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109</v>
      </c>
      <c r="J1" s="4" t="s">
        <v>110</v>
      </c>
      <c r="K1" s="4" t="s">
        <v>111</v>
      </c>
      <c r="L1" s="4" t="s">
        <v>112</v>
      </c>
      <c r="M1" s="4" t="s">
        <v>8</v>
      </c>
      <c r="N1" s="6" t="s">
        <v>9</v>
      </c>
      <c r="O1" s="4" t="s">
        <v>10</v>
      </c>
      <c r="P1" s="68" t="s">
        <v>347</v>
      </c>
      <c r="Q1" s="69" t="s">
        <v>346</v>
      </c>
      <c r="R1" s="7"/>
      <c r="S1" s="8"/>
      <c r="T1" s="8"/>
      <c r="U1" s="8"/>
      <c r="V1" s="8"/>
      <c r="W1" s="8"/>
      <c r="X1" s="8"/>
    </row>
    <row r="2" spans="1:24" ht="96.75" thickBot="1">
      <c r="A2" s="11" t="s">
        <v>115</v>
      </c>
      <c r="B2" s="11" t="s">
        <v>113</v>
      </c>
      <c r="C2" s="47" t="s">
        <v>167</v>
      </c>
      <c r="D2" s="47" t="s">
        <v>306</v>
      </c>
      <c r="E2" s="17" t="s">
        <v>204</v>
      </c>
      <c r="F2" s="45" t="s">
        <v>207</v>
      </c>
      <c r="G2" s="17" t="s">
        <v>82</v>
      </c>
      <c r="H2" s="45" t="s">
        <v>210</v>
      </c>
      <c r="I2" s="46">
        <v>600000</v>
      </c>
      <c r="J2" s="46">
        <v>510000</v>
      </c>
      <c r="K2" s="46">
        <v>400000</v>
      </c>
      <c r="L2" s="46">
        <v>500000</v>
      </c>
      <c r="M2" s="18">
        <f t="shared" ref="M2:M41" si="0">SUM(I2:L2)</f>
        <v>2010000</v>
      </c>
      <c r="N2" s="45" t="s">
        <v>18</v>
      </c>
      <c r="O2" s="66"/>
      <c r="P2" s="71">
        <v>0.222</v>
      </c>
      <c r="Q2" s="47" t="s">
        <v>352</v>
      </c>
      <c r="R2" s="20"/>
      <c r="S2" s="21"/>
      <c r="T2" s="21"/>
      <c r="U2" s="21"/>
      <c r="V2" s="21"/>
      <c r="W2" s="21"/>
      <c r="X2" s="21"/>
    </row>
    <row r="3" spans="1:24" ht="42" customHeight="1" thickBot="1">
      <c r="A3" s="11" t="s">
        <v>116</v>
      </c>
      <c r="B3" s="11" t="s">
        <v>113</v>
      </c>
      <c r="C3" s="47" t="s">
        <v>168</v>
      </c>
      <c r="D3" s="47" t="s">
        <v>307</v>
      </c>
      <c r="E3" s="17" t="s">
        <v>204</v>
      </c>
      <c r="F3" s="45" t="s">
        <v>207</v>
      </c>
      <c r="G3" s="17" t="s">
        <v>82</v>
      </c>
      <c r="H3" s="45" t="s">
        <v>94</v>
      </c>
      <c r="I3" s="46">
        <v>300000</v>
      </c>
      <c r="J3" s="46">
        <v>350000</v>
      </c>
      <c r="K3" s="46">
        <v>400000</v>
      </c>
      <c r="L3" s="46">
        <v>450000</v>
      </c>
      <c r="M3" s="18">
        <f t="shared" si="0"/>
        <v>1500000</v>
      </c>
      <c r="N3" s="45" t="s">
        <v>14</v>
      </c>
      <c r="O3" s="66" t="s">
        <v>203</v>
      </c>
      <c r="P3" s="45"/>
      <c r="Q3" s="47" t="s">
        <v>348</v>
      </c>
      <c r="R3" s="20"/>
      <c r="S3" s="21"/>
      <c r="T3" s="21"/>
      <c r="U3" s="21"/>
      <c r="V3" s="21"/>
      <c r="W3" s="21"/>
      <c r="X3" s="21"/>
    </row>
    <row r="4" spans="1:24" ht="36.75" customHeight="1" thickBot="1">
      <c r="A4" s="11" t="s">
        <v>117</v>
      </c>
      <c r="B4" s="11" t="s">
        <v>113</v>
      </c>
      <c r="C4" s="47" t="s">
        <v>169</v>
      </c>
      <c r="D4" s="47" t="s">
        <v>308</v>
      </c>
      <c r="E4" s="17" t="s">
        <v>204</v>
      </c>
      <c r="F4" s="45" t="s">
        <v>207</v>
      </c>
      <c r="G4" s="17" t="s">
        <v>82</v>
      </c>
      <c r="H4" s="45" t="s">
        <v>210</v>
      </c>
      <c r="I4" s="46">
        <v>300000</v>
      </c>
      <c r="J4" s="46">
        <v>340000</v>
      </c>
      <c r="K4" s="46">
        <v>400000</v>
      </c>
      <c r="L4" s="46">
        <v>500000</v>
      </c>
      <c r="M4" s="18">
        <f t="shared" si="0"/>
        <v>1540000</v>
      </c>
      <c r="N4" s="45" t="s">
        <v>18</v>
      </c>
      <c r="O4" s="66" t="str">
        <f t="shared" ref="O4:O35" si="1">IF(N4="outra","Especifique a fonte aqui","")</f>
        <v/>
      </c>
      <c r="P4" s="72">
        <v>0</v>
      </c>
      <c r="Q4" s="47" t="s">
        <v>349</v>
      </c>
      <c r="R4" s="20"/>
      <c r="S4" s="21"/>
      <c r="T4" s="21"/>
      <c r="U4" s="21"/>
      <c r="V4" s="21"/>
      <c r="W4" s="21"/>
      <c r="X4" s="21"/>
    </row>
    <row r="5" spans="1:24" ht="96.75" thickBot="1">
      <c r="A5" s="11" t="s">
        <v>118</v>
      </c>
      <c r="B5" s="11" t="s">
        <v>113</v>
      </c>
      <c r="C5" s="47" t="s">
        <v>170</v>
      </c>
      <c r="D5" s="47" t="s">
        <v>309</v>
      </c>
      <c r="E5" s="17" t="s">
        <v>204</v>
      </c>
      <c r="F5" s="45" t="s">
        <v>207</v>
      </c>
      <c r="G5" s="17" t="s">
        <v>82</v>
      </c>
      <c r="H5" s="45" t="s">
        <v>210</v>
      </c>
      <c r="I5" s="46">
        <v>710000</v>
      </c>
      <c r="J5" s="46">
        <v>390000</v>
      </c>
      <c r="K5" s="46">
        <v>450000</v>
      </c>
      <c r="L5" s="46">
        <v>540000</v>
      </c>
      <c r="M5" s="18">
        <f t="shared" si="0"/>
        <v>2090000</v>
      </c>
      <c r="N5" s="45" t="s">
        <v>18</v>
      </c>
      <c r="O5" s="66" t="str">
        <f t="shared" si="1"/>
        <v/>
      </c>
      <c r="P5" s="71">
        <v>0.5</v>
      </c>
      <c r="Q5" s="47" t="s">
        <v>353</v>
      </c>
      <c r="R5" s="20"/>
      <c r="S5" s="21"/>
      <c r="T5" s="21"/>
      <c r="U5" s="21"/>
      <c r="V5" s="21"/>
      <c r="W5" s="21"/>
      <c r="X5" s="21"/>
    </row>
    <row r="6" spans="1:24" ht="24.75" customHeight="1" thickBot="1">
      <c r="A6" s="11" t="s">
        <v>119</v>
      </c>
      <c r="B6" s="11" t="s">
        <v>113</v>
      </c>
      <c r="C6" s="47" t="s">
        <v>171</v>
      </c>
      <c r="D6" s="47" t="s">
        <v>310</v>
      </c>
      <c r="E6" s="17" t="s">
        <v>204</v>
      </c>
      <c r="F6" s="45" t="s">
        <v>207</v>
      </c>
      <c r="G6" s="17" t="s">
        <v>82</v>
      </c>
      <c r="H6" s="45" t="s">
        <v>91</v>
      </c>
      <c r="I6" s="46"/>
      <c r="J6" s="46">
        <v>0</v>
      </c>
      <c r="K6" s="46">
        <v>0</v>
      </c>
      <c r="L6" s="46">
        <v>0</v>
      </c>
      <c r="M6" s="18">
        <f t="shared" si="0"/>
        <v>0</v>
      </c>
      <c r="N6" s="45" t="s">
        <v>14</v>
      </c>
      <c r="O6" s="66"/>
      <c r="P6" s="45"/>
      <c r="Q6" s="47" t="s">
        <v>348</v>
      </c>
      <c r="R6" s="20"/>
      <c r="S6" s="21"/>
      <c r="T6" s="21"/>
      <c r="U6" s="21"/>
      <c r="V6" s="21"/>
      <c r="W6" s="21"/>
      <c r="X6" s="21"/>
    </row>
    <row r="7" spans="1:24" ht="70.5" customHeight="1" thickBot="1">
      <c r="A7" s="11" t="s">
        <v>120</v>
      </c>
      <c r="B7" s="11" t="s">
        <v>113</v>
      </c>
      <c r="C7" s="47" t="s">
        <v>172</v>
      </c>
      <c r="D7" s="47" t="s">
        <v>311</v>
      </c>
      <c r="E7" s="17" t="s">
        <v>14</v>
      </c>
      <c r="F7" s="45"/>
      <c r="G7" s="17" t="s">
        <v>82</v>
      </c>
      <c r="H7" s="45" t="s">
        <v>210</v>
      </c>
      <c r="I7" s="46">
        <v>300000</v>
      </c>
      <c r="J7" s="46">
        <v>315000</v>
      </c>
      <c r="K7" s="46">
        <v>330000</v>
      </c>
      <c r="L7" s="46">
        <v>345000</v>
      </c>
      <c r="M7" s="18">
        <f t="shared" si="0"/>
        <v>1290000</v>
      </c>
      <c r="N7" s="45" t="s">
        <v>18</v>
      </c>
      <c r="O7" s="66"/>
      <c r="P7" s="72">
        <v>1</v>
      </c>
      <c r="Q7" s="47" t="s">
        <v>354</v>
      </c>
      <c r="R7" s="20"/>
      <c r="S7" s="21"/>
      <c r="T7" s="21"/>
      <c r="U7" s="21"/>
      <c r="V7" s="21"/>
      <c r="W7" s="21"/>
      <c r="X7" s="21"/>
    </row>
    <row r="8" spans="1:24" ht="36.75" thickBot="1">
      <c r="A8" s="11" t="s">
        <v>121</v>
      </c>
      <c r="B8" s="11" t="s">
        <v>113</v>
      </c>
      <c r="C8" s="47" t="s">
        <v>108</v>
      </c>
      <c r="D8" s="47" t="s">
        <v>312</v>
      </c>
      <c r="E8" s="17" t="s">
        <v>205</v>
      </c>
      <c r="F8" s="45" t="s">
        <v>105</v>
      </c>
      <c r="G8" s="17" t="s">
        <v>82</v>
      </c>
      <c r="H8" s="45" t="s">
        <v>91</v>
      </c>
      <c r="I8" s="46"/>
      <c r="J8" s="46"/>
      <c r="K8" s="46"/>
      <c r="L8" s="46"/>
      <c r="M8" s="18">
        <f t="shared" si="0"/>
        <v>0</v>
      </c>
      <c r="N8" s="45" t="s">
        <v>14</v>
      </c>
      <c r="O8" s="66"/>
      <c r="P8" s="70"/>
      <c r="Q8" s="75"/>
      <c r="R8" s="20"/>
      <c r="S8" s="21"/>
      <c r="T8" s="21"/>
      <c r="U8" s="21"/>
      <c r="V8" s="21"/>
      <c r="W8" s="21"/>
      <c r="X8" s="21"/>
    </row>
    <row r="9" spans="1:24" ht="39" thickBot="1">
      <c r="A9" s="11" t="s">
        <v>122</v>
      </c>
      <c r="B9" s="11" t="s">
        <v>113</v>
      </c>
      <c r="C9" s="47" t="s">
        <v>173</v>
      </c>
      <c r="D9" s="47" t="s">
        <v>313</v>
      </c>
      <c r="E9" s="17" t="s">
        <v>98</v>
      </c>
      <c r="F9" s="45" t="s">
        <v>106</v>
      </c>
      <c r="G9" s="17" t="s">
        <v>82</v>
      </c>
      <c r="H9" s="45" t="s">
        <v>91</v>
      </c>
      <c r="I9" s="46">
        <v>200000</v>
      </c>
      <c r="J9" s="46"/>
      <c r="K9" s="46"/>
      <c r="L9" s="46"/>
      <c r="M9" s="18">
        <f t="shared" si="0"/>
        <v>200000</v>
      </c>
      <c r="N9" s="45" t="s">
        <v>14</v>
      </c>
      <c r="O9" s="66" t="s">
        <v>203</v>
      </c>
      <c r="P9" s="70"/>
      <c r="Q9" s="75"/>
      <c r="R9" s="20"/>
      <c r="S9" s="21"/>
      <c r="T9" s="21"/>
      <c r="U9" s="21"/>
      <c r="V9" s="21"/>
      <c r="W9" s="21"/>
      <c r="X9" s="21"/>
    </row>
    <row r="10" spans="1:24" ht="48.75" thickBot="1">
      <c r="A10" s="11" t="s">
        <v>123</v>
      </c>
      <c r="B10" s="11" t="s">
        <v>113</v>
      </c>
      <c r="C10" s="47" t="s">
        <v>174</v>
      </c>
      <c r="D10" s="47" t="s">
        <v>314</v>
      </c>
      <c r="E10" s="17" t="s">
        <v>204</v>
      </c>
      <c r="F10" s="45"/>
      <c r="G10" s="17" t="s">
        <v>82</v>
      </c>
      <c r="H10" s="45" t="s">
        <v>91</v>
      </c>
      <c r="I10" s="46">
        <v>200000</v>
      </c>
      <c r="J10" s="46"/>
      <c r="K10" s="46"/>
      <c r="L10" s="46"/>
      <c r="M10" s="18">
        <f t="shared" si="0"/>
        <v>200000</v>
      </c>
      <c r="N10" s="45" t="s">
        <v>14</v>
      </c>
      <c r="O10" s="66" t="s">
        <v>203</v>
      </c>
      <c r="P10" s="70"/>
      <c r="Q10" s="75"/>
      <c r="R10" s="20"/>
      <c r="S10" s="21"/>
      <c r="T10" s="21"/>
      <c r="U10" s="21"/>
      <c r="V10" s="21"/>
      <c r="W10" s="21"/>
      <c r="X10" s="21"/>
    </row>
    <row r="11" spans="1:24" ht="72.75" thickBot="1">
      <c r="A11" s="11" t="s">
        <v>124</v>
      </c>
      <c r="B11" s="11" t="s">
        <v>113</v>
      </c>
      <c r="C11" s="47" t="s">
        <v>175</v>
      </c>
      <c r="D11" s="47" t="s">
        <v>315</v>
      </c>
      <c r="E11" s="17" t="s">
        <v>204</v>
      </c>
      <c r="F11" s="45"/>
      <c r="G11" s="17" t="s">
        <v>82</v>
      </c>
      <c r="H11" s="45" t="s">
        <v>91</v>
      </c>
      <c r="I11" s="46">
        <v>0</v>
      </c>
      <c r="J11" s="46"/>
      <c r="K11" s="46">
        <v>0</v>
      </c>
      <c r="L11" s="46"/>
      <c r="M11" s="18">
        <f t="shared" si="0"/>
        <v>0</v>
      </c>
      <c r="N11" s="45" t="s">
        <v>14</v>
      </c>
      <c r="O11" s="66"/>
      <c r="P11" s="70"/>
      <c r="Q11" s="75"/>
      <c r="R11" s="20"/>
      <c r="S11" s="21"/>
      <c r="T11" s="21"/>
      <c r="U11" s="21"/>
      <c r="V11" s="21"/>
      <c r="W11" s="21"/>
      <c r="X11" s="21"/>
    </row>
    <row r="12" spans="1:24" ht="60.75" thickBot="1">
      <c r="A12" s="11" t="s">
        <v>125</v>
      </c>
      <c r="B12" s="11" t="s">
        <v>113</v>
      </c>
      <c r="C12" s="47" t="s">
        <v>176</v>
      </c>
      <c r="D12" s="47" t="s">
        <v>316</v>
      </c>
      <c r="E12" s="17" t="s">
        <v>98</v>
      </c>
      <c r="F12" s="45" t="s">
        <v>208</v>
      </c>
      <c r="G12" s="17" t="s">
        <v>82</v>
      </c>
      <c r="H12" s="45" t="s">
        <v>210</v>
      </c>
      <c r="I12" s="46">
        <v>350000</v>
      </c>
      <c r="J12" s="46"/>
      <c r="K12" s="46"/>
      <c r="L12" s="46"/>
      <c r="M12" s="18">
        <f t="shared" si="0"/>
        <v>350000</v>
      </c>
      <c r="N12" s="45" t="s">
        <v>18</v>
      </c>
      <c r="O12" s="66"/>
      <c r="P12" s="73">
        <v>1</v>
      </c>
      <c r="Q12" s="76" t="s">
        <v>355</v>
      </c>
      <c r="R12" s="20"/>
      <c r="S12" s="21"/>
      <c r="T12" s="21"/>
      <c r="U12" s="21"/>
      <c r="V12" s="21"/>
      <c r="W12" s="21"/>
      <c r="X12" s="21"/>
    </row>
    <row r="13" spans="1:24" ht="48.75" thickBot="1">
      <c r="A13" s="11" t="s">
        <v>126</v>
      </c>
      <c r="B13" s="11" t="s">
        <v>113</v>
      </c>
      <c r="C13" s="47" t="s">
        <v>177</v>
      </c>
      <c r="D13" s="47" t="s">
        <v>317</v>
      </c>
      <c r="E13" s="17" t="s">
        <v>205</v>
      </c>
      <c r="F13" s="45" t="s">
        <v>105</v>
      </c>
      <c r="G13" s="17" t="s">
        <v>82</v>
      </c>
      <c r="H13" s="45" t="s">
        <v>91</v>
      </c>
      <c r="I13" s="46"/>
      <c r="J13" s="46"/>
      <c r="K13" s="46"/>
      <c r="L13" s="46"/>
      <c r="M13" s="18">
        <f t="shared" si="0"/>
        <v>0</v>
      </c>
      <c r="N13" s="45" t="s">
        <v>14</v>
      </c>
      <c r="O13" s="66"/>
      <c r="P13" s="70"/>
      <c r="Q13" s="75"/>
      <c r="R13" s="20"/>
      <c r="S13" s="21"/>
      <c r="T13" s="21"/>
      <c r="U13" s="21"/>
      <c r="V13" s="21"/>
      <c r="W13" s="21"/>
      <c r="X13" s="21"/>
    </row>
    <row r="14" spans="1:24" ht="48.75" thickBot="1">
      <c r="A14" s="11" t="s">
        <v>127</v>
      </c>
      <c r="B14" s="11" t="s">
        <v>156</v>
      </c>
      <c r="C14" s="47" t="s">
        <v>178</v>
      </c>
      <c r="D14" s="47" t="s">
        <v>318</v>
      </c>
      <c r="E14" s="17" t="s">
        <v>204</v>
      </c>
      <c r="F14" s="45"/>
      <c r="G14" s="17" t="s">
        <v>82</v>
      </c>
      <c r="H14" s="45" t="s">
        <v>210</v>
      </c>
      <c r="I14" s="46">
        <v>600000</v>
      </c>
      <c r="J14" s="46"/>
      <c r="K14" s="46"/>
      <c r="L14" s="46"/>
      <c r="M14" s="18">
        <f t="shared" si="0"/>
        <v>600000</v>
      </c>
      <c r="N14" s="45" t="s">
        <v>18</v>
      </c>
      <c r="O14" s="66"/>
      <c r="P14" s="73">
        <v>1</v>
      </c>
      <c r="Q14" s="76" t="s">
        <v>356</v>
      </c>
      <c r="R14" s="20"/>
      <c r="S14" s="21"/>
      <c r="T14" s="21"/>
      <c r="U14" s="21"/>
      <c r="V14" s="21"/>
      <c r="W14" s="21"/>
      <c r="X14" s="21"/>
    </row>
    <row r="15" spans="1:24" ht="32.25" customHeight="1" thickBot="1">
      <c r="A15" s="11" t="s">
        <v>128</v>
      </c>
      <c r="B15" s="11" t="s">
        <v>157</v>
      </c>
      <c r="C15" s="47" t="s">
        <v>179</v>
      </c>
      <c r="D15" s="47" t="s">
        <v>319</v>
      </c>
      <c r="E15" s="17" t="s">
        <v>204</v>
      </c>
      <c r="F15" s="45"/>
      <c r="G15" s="17" t="s">
        <v>82</v>
      </c>
      <c r="H15" s="45" t="s">
        <v>91</v>
      </c>
      <c r="I15" s="46"/>
      <c r="J15" s="46"/>
      <c r="K15" s="46"/>
      <c r="L15" s="46"/>
      <c r="M15" s="18">
        <f t="shared" si="0"/>
        <v>0</v>
      </c>
      <c r="N15" s="45" t="s">
        <v>14</v>
      </c>
      <c r="O15" s="66"/>
      <c r="P15" s="70"/>
      <c r="Q15" s="75"/>
      <c r="R15" s="20"/>
      <c r="S15" s="21"/>
      <c r="T15" s="21"/>
      <c r="U15" s="21"/>
      <c r="V15" s="21"/>
      <c r="W15" s="21"/>
      <c r="X15" s="21"/>
    </row>
    <row r="16" spans="1:24" ht="66" customHeight="1" thickBot="1">
      <c r="A16" s="11" t="s">
        <v>129</v>
      </c>
      <c r="B16" s="11" t="s">
        <v>158</v>
      </c>
      <c r="C16" s="47" t="s">
        <v>180</v>
      </c>
      <c r="D16" s="47" t="s">
        <v>320</v>
      </c>
      <c r="E16" s="17" t="s">
        <v>205</v>
      </c>
      <c r="F16" s="45" t="s">
        <v>105</v>
      </c>
      <c r="G16" s="17" t="s">
        <v>82</v>
      </c>
      <c r="H16" s="45" t="s">
        <v>91</v>
      </c>
      <c r="I16" s="46"/>
      <c r="J16" s="46"/>
      <c r="K16" s="46"/>
      <c r="L16" s="46"/>
      <c r="M16" s="18">
        <f t="shared" si="0"/>
        <v>0</v>
      </c>
      <c r="N16" s="45" t="s">
        <v>14</v>
      </c>
      <c r="O16" s="66"/>
      <c r="P16" s="70"/>
      <c r="Q16" s="75"/>
      <c r="R16" s="20"/>
      <c r="S16" s="21"/>
      <c r="T16" s="21"/>
      <c r="U16" s="21"/>
      <c r="V16" s="21"/>
      <c r="W16" s="21"/>
      <c r="X16" s="21"/>
    </row>
    <row r="17" spans="1:24" ht="108.75" thickBot="1">
      <c r="A17" s="11" t="s">
        <v>130</v>
      </c>
      <c r="B17" s="11" t="s">
        <v>159</v>
      </c>
      <c r="C17" s="47" t="s">
        <v>181</v>
      </c>
      <c r="D17" s="47" t="s">
        <v>321</v>
      </c>
      <c r="E17" s="17" t="s">
        <v>204</v>
      </c>
      <c r="F17" s="45"/>
      <c r="G17" s="17" t="s">
        <v>87</v>
      </c>
      <c r="H17" s="45" t="s">
        <v>94</v>
      </c>
      <c r="I17" s="46">
        <v>1700000</v>
      </c>
      <c r="J17" s="46">
        <v>2200000</v>
      </c>
      <c r="K17" s="46">
        <v>2500000</v>
      </c>
      <c r="L17" s="46">
        <v>3000000</v>
      </c>
      <c r="M17" s="18">
        <f t="shared" si="0"/>
        <v>9400000</v>
      </c>
      <c r="N17" s="45" t="s">
        <v>18</v>
      </c>
      <c r="O17" s="66"/>
      <c r="P17" s="73">
        <v>0</v>
      </c>
      <c r="Q17" s="76" t="s">
        <v>364</v>
      </c>
      <c r="R17" s="20"/>
      <c r="S17" s="21"/>
      <c r="T17" s="21"/>
      <c r="U17" s="21"/>
      <c r="V17" s="21"/>
      <c r="W17" s="21"/>
      <c r="X17" s="21"/>
    </row>
    <row r="18" spans="1:24" ht="96.75" thickBot="1">
      <c r="A18" s="11" t="s">
        <v>131</v>
      </c>
      <c r="B18" s="11" t="s">
        <v>160</v>
      </c>
      <c r="C18" s="47" t="s">
        <v>182</v>
      </c>
      <c r="D18" s="47" t="s">
        <v>322</v>
      </c>
      <c r="E18" s="17" t="s">
        <v>204</v>
      </c>
      <c r="F18" s="45"/>
      <c r="G18" s="17" t="s">
        <v>87</v>
      </c>
      <c r="H18" s="45" t="s">
        <v>94</v>
      </c>
      <c r="I18" s="46">
        <v>1000000</v>
      </c>
      <c r="J18" s="46">
        <v>1100000</v>
      </c>
      <c r="K18" s="46">
        <v>1150000</v>
      </c>
      <c r="L18" s="46">
        <v>1200000</v>
      </c>
      <c r="M18" s="18">
        <f t="shared" si="0"/>
        <v>4450000</v>
      </c>
      <c r="N18" s="45" t="s">
        <v>18</v>
      </c>
      <c r="O18" s="66"/>
      <c r="P18" s="74">
        <v>0.375</v>
      </c>
      <c r="Q18" s="76" t="s">
        <v>357</v>
      </c>
      <c r="R18" s="67"/>
      <c r="S18" s="30"/>
      <c r="T18" s="30"/>
      <c r="U18" s="30"/>
      <c r="V18" s="30"/>
      <c r="W18" s="30"/>
      <c r="X18" s="30"/>
    </row>
    <row r="19" spans="1:24" ht="84.75" thickBot="1">
      <c r="A19" s="11" t="s">
        <v>132</v>
      </c>
      <c r="B19" s="11" t="s">
        <v>161</v>
      </c>
      <c r="C19" s="47" t="s">
        <v>183</v>
      </c>
      <c r="D19" s="47" t="s">
        <v>323</v>
      </c>
      <c r="E19" s="17" t="s">
        <v>204</v>
      </c>
      <c r="F19" s="45"/>
      <c r="G19" s="17" t="s">
        <v>87</v>
      </c>
      <c r="H19" s="45" t="s">
        <v>94</v>
      </c>
      <c r="I19" s="46">
        <v>1000000</v>
      </c>
      <c r="J19" s="46">
        <v>550000</v>
      </c>
      <c r="K19" s="46">
        <v>600000</v>
      </c>
      <c r="L19" s="46">
        <v>650000</v>
      </c>
      <c r="M19" s="18">
        <f t="shared" si="0"/>
        <v>2800000</v>
      </c>
      <c r="N19" s="45" t="s">
        <v>18</v>
      </c>
      <c r="O19" s="66" t="str">
        <f t="shared" si="1"/>
        <v/>
      </c>
      <c r="P19" s="73">
        <v>0.5</v>
      </c>
      <c r="Q19" s="76" t="s">
        <v>358</v>
      </c>
      <c r="R19" s="67"/>
      <c r="S19" s="30"/>
      <c r="T19" s="30"/>
      <c r="U19" s="30"/>
      <c r="V19" s="30"/>
      <c r="W19" s="30"/>
      <c r="X19" s="30"/>
    </row>
    <row r="20" spans="1:24" ht="36.75" thickBot="1">
      <c r="A20" s="11" t="s">
        <v>133</v>
      </c>
      <c r="B20" s="11" t="s">
        <v>161</v>
      </c>
      <c r="C20" s="47" t="s">
        <v>184</v>
      </c>
      <c r="D20" s="47" t="s">
        <v>324</v>
      </c>
      <c r="E20" s="17" t="s">
        <v>204</v>
      </c>
      <c r="F20" s="45"/>
      <c r="G20" s="17" t="s">
        <v>87</v>
      </c>
      <c r="H20" s="45" t="s">
        <v>94</v>
      </c>
      <c r="I20" s="46">
        <v>1000000</v>
      </c>
      <c r="J20" s="46">
        <v>1100000</v>
      </c>
      <c r="K20" s="46">
        <v>1200000</v>
      </c>
      <c r="L20" s="46">
        <v>1300000</v>
      </c>
      <c r="M20" s="18">
        <f t="shared" si="0"/>
        <v>4600000</v>
      </c>
      <c r="N20" s="45" t="s">
        <v>14</v>
      </c>
      <c r="O20" s="66"/>
      <c r="P20" s="70"/>
      <c r="Q20" s="75"/>
      <c r="R20" s="3"/>
      <c r="S20" s="5"/>
      <c r="T20" s="5"/>
      <c r="U20" s="5"/>
      <c r="V20" s="5"/>
      <c r="W20" s="5"/>
      <c r="X20" s="5"/>
    </row>
    <row r="21" spans="1:24" ht="36.75" thickBot="1">
      <c r="A21" s="11" t="s">
        <v>134</v>
      </c>
      <c r="B21" s="11" t="s">
        <v>162</v>
      </c>
      <c r="C21" s="47" t="s">
        <v>185</v>
      </c>
      <c r="D21" s="47" t="s">
        <v>325</v>
      </c>
      <c r="E21" s="17" t="s">
        <v>94</v>
      </c>
      <c r="F21" s="45"/>
      <c r="G21" s="17" t="s">
        <v>87</v>
      </c>
      <c r="H21" s="45" t="s">
        <v>94</v>
      </c>
      <c r="I21" s="46">
        <v>150000</v>
      </c>
      <c r="J21" s="46">
        <v>0</v>
      </c>
      <c r="K21" s="46">
        <v>0</v>
      </c>
      <c r="L21" s="46">
        <v>0</v>
      </c>
      <c r="M21" s="18">
        <f t="shared" si="0"/>
        <v>150000</v>
      </c>
      <c r="N21" s="45" t="s">
        <v>18</v>
      </c>
      <c r="O21" s="66"/>
      <c r="P21" s="73">
        <v>0</v>
      </c>
      <c r="Q21" s="76" t="s">
        <v>350</v>
      </c>
      <c r="R21" s="3"/>
      <c r="S21" s="5"/>
      <c r="T21" s="5"/>
      <c r="U21" s="5"/>
      <c r="V21" s="5"/>
      <c r="W21" s="5"/>
      <c r="X21" s="5"/>
    </row>
    <row r="22" spans="1:24" ht="41.25" customHeight="1" thickBot="1">
      <c r="A22" s="11" t="s">
        <v>135</v>
      </c>
      <c r="B22" s="11" t="s">
        <v>162</v>
      </c>
      <c r="C22" s="47" t="s">
        <v>351</v>
      </c>
      <c r="D22" s="47" t="s">
        <v>326</v>
      </c>
      <c r="E22" s="17" t="s">
        <v>204</v>
      </c>
      <c r="F22" s="45"/>
      <c r="G22" s="17" t="s">
        <v>87</v>
      </c>
      <c r="H22" s="45" t="s">
        <v>210</v>
      </c>
      <c r="I22" s="46">
        <v>200000</v>
      </c>
      <c r="J22" s="46">
        <v>0</v>
      </c>
      <c r="K22" s="46">
        <v>230000</v>
      </c>
      <c r="L22" s="46">
        <v>0</v>
      </c>
      <c r="M22" s="18">
        <f t="shared" si="0"/>
        <v>430000</v>
      </c>
      <c r="N22" s="45" t="s">
        <v>18</v>
      </c>
      <c r="O22" s="66"/>
      <c r="P22" s="73">
        <v>0</v>
      </c>
      <c r="Q22" s="76" t="s">
        <v>350</v>
      </c>
      <c r="R22" s="3"/>
      <c r="S22" s="5"/>
      <c r="T22" s="5"/>
      <c r="U22" s="5"/>
      <c r="V22" s="5"/>
      <c r="W22" s="5"/>
      <c r="X22" s="5"/>
    </row>
    <row r="23" spans="1:24" ht="24.75" thickBot="1">
      <c r="A23" s="11" t="s">
        <v>136</v>
      </c>
      <c r="B23" s="11" t="s">
        <v>162</v>
      </c>
      <c r="C23" s="47" t="s">
        <v>186</v>
      </c>
      <c r="D23" s="47" t="s">
        <v>327</v>
      </c>
      <c r="E23" s="17" t="s">
        <v>204</v>
      </c>
      <c r="F23" s="45"/>
      <c r="G23" s="17" t="s">
        <v>87</v>
      </c>
      <c r="H23" s="45" t="s">
        <v>210</v>
      </c>
      <c r="I23" s="46">
        <v>150000</v>
      </c>
      <c r="J23" s="46">
        <v>0</v>
      </c>
      <c r="K23" s="46">
        <v>0</v>
      </c>
      <c r="L23" s="46">
        <v>0</v>
      </c>
      <c r="M23" s="18">
        <f t="shared" si="0"/>
        <v>150000</v>
      </c>
      <c r="N23" s="45" t="s">
        <v>18</v>
      </c>
      <c r="O23" s="66" t="str">
        <f t="shared" si="1"/>
        <v/>
      </c>
      <c r="P23" s="73">
        <v>0</v>
      </c>
      <c r="Q23" s="76" t="s">
        <v>350</v>
      </c>
      <c r="R23" s="3"/>
      <c r="S23" s="5"/>
      <c r="T23" s="5"/>
      <c r="U23" s="5"/>
      <c r="V23" s="5"/>
      <c r="W23" s="5"/>
      <c r="X23" s="5"/>
    </row>
    <row r="24" spans="1:24" ht="84.75" thickBot="1">
      <c r="A24" s="11" t="s">
        <v>137</v>
      </c>
      <c r="B24" s="11" t="s">
        <v>163</v>
      </c>
      <c r="C24" s="47" t="s">
        <v>187</v>
      </c>
      <c r="D24" s="47" t="s">
        <v>328</v>
      </c>
      <c r="E24" s="17" t="s">
        <v>204</v>
      </c>
      <c r="F24" s="45"/>
      <c r="G24" s="17" t="s">
        <v>87</v>
      </c>
      <c r="H24" s="45" t="s">
        <v>94</v>
      </c>
      <c r="I24" s="46">
        <v>2000000</v>
      </c>
      <c r="J24" s="46">
        <v>1650000</v>
      </c>
      <c r="K24" s="46">
        <v>1800000</v>
      </c>
      <c r="L24" s="46">
        <v>1950000</v>
      </c>
      <c r="M24" s="18">
        <f t="shared" si="0"/>
        <v>7400000</v>
      </c>
      <c r="N24" s="45" t="s">
        <v>18</v>
      </c>
      <c r="O24" s="66" t="str">
        <f t="shared" si="1"/>
        <v/>
      </c>
      <c r="P24" s="74">
        <v>0.33300000000000002</v>
      </c>
      <c r="Q24" s="76" t="s">
        <v>359</v>
      </c>
      <c r="R24" s="3"/>
      <c r="S24" s="5"/>
      <c r="T24" s="5"/>
      <c r="U24" s="5"/>
      <c r="V24" s="5"/>
      <c r="W24" s="5"/>
      <c r="X24" s="5"/>
    </row>
    <row r="25" spans="1:24" ht="96.75" thickBot="1">
      <c r="A25" s="11" t="s">
        <v>138</v>
      </c>
      <c r="B25" s="11" t="s">
        <v>164</v>
      </c>
      <c r="C25" s="47" t="s">
        <v>188</v>
      </c>
      <c r="D25" s="47" t="s">
        <v>329</v>
      </c>
      <c r="E25" s="17" t="s">
        <v>204</v>
      </c>
      <c r="F25" s="45"/>
      <c r="G25" s="17" t="s">
        <v>92</v>
      </c>
      <c r="H25" s="45" t="s">
        <v>91</v>
      </c>
      <c r="I25" s="46"/>
      <c r="J25" s="46"/>
      <c r="K25" s="46"/>
      <c r="L25" s="46"/>
      <c r="M25" s="18">
        <f t="shared" si="0"/>
        <v>0</v>
      </c>
      <c r="N25" s="45" t="s">
        <v>14</v>
      </c>
      <c r="O25" s="66"/>
      <c r="P25" s="73"/>
      <c r="Q25" s="76"/>
      <c r="R25" s="3"/>
      <c r="S25" s="5"/>
      <c r="T25" s="5"/>
      <c r="U25" s="5"/>
      <c r="V25" s="5"/>
      <c r="W25" s="5"/>
      <c r="X25" s="5"/>
    </row>
    <row r="26" spans="1:24" ht="72.75" thickBot="1">
      <c r="A26" s="11" t="s">
        <v>139</v>
      </c>
      <c r="B26" s="11" t="s">
        <v>164</v>
      </c>
      <c r="C26" s="47" t="s">
        <v>189</v>
      </c>
      <c r="D26" s="47" t="s">
        <v>330</v>
      </c>
      <c r="E26" s="17" t="s">
        <v>204</v>
      </c>
      <c r="F26" s="45"/>
      <c r="G26" s="17" t="s">
        <v>87</v>
      </c>
      <c r="H26" s="45" t="s">
        <v>91</v>
      </c>
      <c r="I26" s="46">
        <v>360000</v>
      </c>
      <c r="J26" s="46"/>
      <c r="K26" s="46">
        <v>240000</v>
      </c>
      <c r="L26" s="46">
        <v>0</v>
      </c>
      <c r="M26" s="18">
        <f t="shared" si="0"/>
        <v>600000</v>
      </c>
      <c r="N26" s="45" t="s">
        <v>18</v>
      </c>
      <c r="O26" s="66"/>
      <c r="P26" s="73">
        <v>0.5</v>
      </c>
      <c r="Q26" s="76" t="s">
        <v>360</v>
      </c>
      <c r="R26" s="3"/>
      <c r="S26" s="5"/>
      <c r="T26" s="5"/>
      <c r="U26" s="5"/>
      <c r="V26" s="5"/>
      <c r="W26" s="5"/>
      <c r="X26" s="5"/>
    </row>
    <row r="27" spans="1:24" ht="96.75" thickBot="1">
      <c r="A27" s="11" t="s">
        <v>140</v>
      </c>
      <c r="B27" s="11" t="s">
        <v>165</v>
      </c>
      <c r="C27" s="47" t="s">
        <v>190</v>
      </c>
      <c r="D27" s="47" t="s">
        <v>331</v>
      </c>
      <c r="E27" s="17" t="s">
        <v>204</v>
      </c>
      <c r="F27" s="45"/>
      <c r="G27" s="17" t="s">
        <v>92</v>
      </c>
      <c r="H27" s="45" t="s">
        <v>210</v>
      </c>
      <c r="I27" s="46">
        <v>360000</v>
      </c>
      <c r="J27" s="46">
        <v>220000</v>
      </c>
      <c r="K27" s="46">
        <v>240000</v>
      </c>
      <c r="L27" s="46">
        <v>260000</v>
      </c>
      <c r="M27" s="18">
        <f t="shared" si="0"/>
        <v>1080000</v>
      </c>
      <c r="N27" s="45" t="s">
        <v>17</v>
      </c>
      <c r="O27" s="66"/>
      <c r="P27" s="73">
        <v>1</v>
      </c>
      <c r="Q27" s="76" t="s">
        <v>361</v>
      </c>
      <c r="R27" s="3"/>
      <c r="S27" s="5"/>
      <c r="T27" s="5"/>
      <c r="U27" s="5"/>
      <c r="V27" s="5"/>
      <c r="W27" s="5"/>
      <c r="X27" s="5"/>
    </row>
    <row r="28" spans="1:24" ht="24.75" customHeight="1" thickBot="1">
      <c r="A28" s="11" t="s">
        <v>141</v>
      </c>
      <c r="B28" s="11" t="s">
        <v>165</v>
      </c>
      <c r="C28" s="47" t="s">
        <v>103</v>
      </c>
      <c r="D28" s="47" t="s">
        <v>332</v>
      </c>
      <c r="E28" s="17" t="s">
        <v>204</v>
      </c>
      <c r="F28" s="45"/>
      <c r="G28" s="17" t="s">
        <v>92</v>
      </c>
      <c r="H28" s="45" t="s">
        <v>91</v>
      </c>
      <c r="I28" s="46"/>
      <c r="J28" s="46"/>
      <c r="K28" s="46"/>
      <c r="L28" s="46"/>
      <c r="M28" s="18">
        <f t="shared" si="0"/>
        <v>0</v>
      </c>
      <c r="N28" s="45" t="s">
        <v>14</v>
      </c>
      <c r="O28" s="66"/>
      <c r="P28" s="70"/>
      <c r="Q28" s="75"/>
      <c r="R28" s="3"/>
      <c r="S28" s="5"/>
      <c r="T28" s="5"/>
      <c r="U28" s="5"/>
      <c r="V28" s="5"/>
      <c r="W28" s="5"/>
      <c r="X28" s="5"/>
    </row>
    <row r="29" spans="1:24" ht="36.75" thickBot="1">
      <c r="A29" s="11" t="s">
        <v>142</v>
      </c>
      <c r="B29" s="11" t="s">
        <v>165</v>
      </c>
      <c r="C29" s="47" t="s">
        <v>104</v>
      </c>
      <c r="D29" s="47" t="s">
        <v>333</v>
      </c>
      <c r="E29" s="17" t="s">
        <v>204</v>
      </c>
      <c r="F29" s="45"/>
      <c r="G29" s="17" t="s">
        <v>92</v>
      </c>
      <c r="H29" s="45" t="s">
        <v>91</v>
      </c>
      <c r="I29" s="46"/>
      <c r="J29" s="46"/>
      <c r="K29" s="46"/>
      <c r="L29" s="46"/>
      <c r="M29" s="18">
        <f t="shared" si="0"/>
        <v>0</v>
      </c>
      <c r="N29" s="45" t="s">
        <v>14</v>
      </c>
      <c r="O29" s="66"/>
      <c r="P29" s="70"/>
      <c r="Q29" s="75"/>
      <c r="R29" s="3"/>
      <c r="S29" s="5"/>
      <c r="T29" s="5"/>
      <c r="U29" s="5"/>
      <c r="V29" s="5"/>
      <c r="W29" s="5"/>
      <c r="X29" s="5"/>
    </row>
    <row r="30" spans="1:24" ht="48.75" thickBot="1">
      <c r="A30" s="11" t="s">
        <v>143</v>
      </c>
      <c r="B30" s="11" t="s">
        <v>165</v>
      </c>
      <c r="C30" s="47" t="s">
        <v>191</v>
      </c>
      <c r="D30" s="47" t="s">
        <v>334</v>
      </c>
      <c r="E30" s="17" t="s">
        <v>204</v>
      </c>
      <c r="F30" s="45"/>
      <c r="G30" s="17" t="s">
        <v>92</v>
      </c>
      <c r="H30" s="45" t="s">
        <v>91</v>
      </c>
      <c r="I30" s="46"/>
      <c r="J30" s="46"/>
      <c r="K30" s="46"/>
      <c r="L30" s="46"/>
      <c r="M30" s="18">
        <f t="shared" si="0"/>
        <v>0</v>
      </c>
      <c r="N30" s="45" t="s">
        <v>14</v>
      </c>
      <c r="O30" s="66"/>
      <c r="P30" s="70"/>
      <c r="Q30" s="75"/>
      <c r="R30" s="3"/>
      <c r="S30" s="5"/>
      <c r="T30" s="5"/>
      <c r="U30" s="5"/>
      <c r="V30" s="5"/>
      <c r="W30" s="5"/>
      <c r="X30" s="5"/>
    </row>
    <row r="31" spans="1:24" ht="84.75" thickBot="1">
      <c r="A31" s="11" t="s">
        <v>144</v>
      </c>
      <c r="B31" s="11" t="s">
        <v>165</v>
      </c>
      <c r="C31" s="47" t="s">
        <v>192</v>
      </c>
      <c r="D31" s="47" t="s">
        <v>335</v>
      </c>
      <c r="E31" s="17" t="s">
        <v>204</v>
      </c>
      <c r="F31" s="45"/>
      <c r="G31" s="17" t="s">
        <v>87</v>
      </c>
      <c r="H31" s="45" t="s">
        <v>210</v>
      </c>
      <c r="I31" s="46">
        <v>700000</v>
      </c>
      <c r="J31" s="46"/>
      <c r="K31" s="46">
        <v>550000</v>
      </c>
      <c r="L31" s="46"/>
      <c r="M31" s="18">
        <f t="shared" si="0"/>
        <v>1250000</v>
      </c>
      <c r="N31" s="45" t="s">
        <v>18</v>
      </c>
      <c r="O31" s="66"/>
      <c r="P31" s="73">
        <v>1</v>
      </c>
      <c r="Q31" s="76" t="s">
        <v>362</v>
      </c>
      <c r="R31" s="3"/>
      <c r="S31" s="5"/>
      <c r="T31" s="5"/>
      <c r="U31" s="5"/>
      <c r="V31" s="5"/>
      <c r="W31" s="5"/>
      <c r="X31" s="5"/>
    </row>
    <row r="32" spans="1:24" ht="24.75" thickBot="1">
      <c r="A32" s="11" t="s">
        <v>145</v>
      </c>
      <c r="B32" s="11" t="s">
        <v>165</v>
      </c>
      <c r="C32" s="47" t="s">
        <v>193</v>
      </c>
      <c r="D32" s="47" t="s">
        <v>336</v>
      </c>
      <c r="E32" s="17" t="s">
        <v>204</v>
      </c>
      <c r="F32" s="45"/>
      <c r="G32" s="17" t="s">
        <v>87</v>
      </c>
      <c r="H32" s="45" t="s">
        <v>210</v>
      </c>
      <c r="I32" s="46">
        <v>345000</v>
      </c>
      <c r="J32" s="46"/>
      <c r="K32" s="46">
        <v>0</v>
      </c>
      <c r="L32" s="46"/>
      <c r="M32" s="18">
        <f t="shared" si="0"/>
        <v>345000</v>
      </c>
      <c r="N32" s="45" t="s">
        <v>18</v>
      </c>
      <c r="O32" s="66"/>
      <c r="P32" s="73">
        <v>0</v>
      </c>
      <c r="Q32" s="76" t="s">
        <v>350</v>
      </c>
      <c r="R32" s="3"/>
      <c r="S32" s="5"/>
      <c r="T32" s="5"/>
      <c r="U32" s="5"/>
      <c r="V32" s="5"/>
      <c r="W32" s="5"/>
      <c r="X32" s="5"/>
    </row>
    <row r="33" spans="1:24" ht="84.75" thickBot="1">
      <c r="A33" s="11" t="s">
        <v>146</v>
      </c>
      <c r="B33" s="11" t="s">
        <v>50</v>
      </c>
      <c r="C33" s="47" t="s">
        <v>194</v>
      </c>
      <c r="D33" s="47" t="s">
        <v>337</v>
      </c>
      <c r="E33" s="17" t="s">
        <v>204</v>
      </c>
      <c r="F33" s="45"/>
      <c r="G33" s="17" t="s">
        <v>87</v>
      </c>
      <c r="H33" s="45" t="s">
        <v>210</v>
      </c>
      <c r="I33" s="46">
        <v>340000</v>
      </c>
      <c r="J33" s="46"/>
      <c r="K33" s="46">
        <v>400000</v>
      </c>
      <c r="L33" s="46"/>
      <c r="M33" s="18">
        <f t="shared" si="0"/>
        <v>740000</v>
      </c>
      <c r="N33" s="45" t="s">
        <v>18</v>
      </c>
      <c r="O33" s="66" t="str">
        <f t="shared" si="1"/>
        <v/>
      </c>
      <c r="P33" s="73">
        <v>0.5</v>
      </c>
      <c r="Q33" s="76" t="s">
        <v>363</v>
      </c>
      <c r="R33" s="3"/>
      <c r="S33" s="5"/>
      <c r="T33" s="5"/>
      <c r="U33" s="5"/>
      <c r="V33" s="5"/>
      <c r="W33" s="5"/>
      <c r="X33" s="5"/>
    </row>
    <row r="34" spans="1:24" ht="48.75" thickBot="1">
      <c r="A34" s="11" t="s">
        <v>147</v>
      </c>
      <c r="B34" s="11" t="s">
        <v>157</v>
      </c>
      <c r="C34" s="47" t="s">
        <v>195</v>
      </c>
      <c r="D34" s="47" t="s">
        <v>338</v>
      </c>
      <c r="E34" s="17" t="s">
        <v>204</v>
      </c>
      <c r="F34" s="45"/>
      <c r="G34" s="17" t="s">
        <v>82</v>
      </c>
      <c r="H34" s="45" t="s">
        <v>91</v>
      </c>
      <c r="I34" s="46">
        <v>0</v>
      </c>
      <c r="J34" s="46">
        <v>250000</v>
      </c>
      <c r="K34" s="46">
        <v>300000</v>
      </c>
      <c r="L34" s="46">
        <v>350000</v>
      </c>
      <c r="M34" s="18">
        <f t="shared" si="0"/>
        <v>900000</v>
      </c>
      <c r="N34" s="45" t="s">
        <v>18</v>
      </c>
      <c r="O34" s="66"/>
      <c r="P34" s="70"/>
      <c r="Q34" s="75"/>
      <c r="R34" s="3"/>
      <c r="S34" s="5"/>
      <c r="T34" s="5"/>
      <c r="U34" s="5"/>
      <c r="V34" s="5"/>
      <c r="W34" s="5"/>
      <c r="X34" s="5"/>
    </row>
    <row r="35" spans="1:24" ht="24.75" thickBot="1">
      <c r="A35" s="11" t="s">
        <v>148</v>
      </c>
      <c r="B35" s="11" t="s">
        <v>162</v>
      </c>
      <c r="C35" s="47" t="s">
        <v>196</v>
      </c>
      <c r="D35" s="47" t="s">
        <v>339</v>
      </c>
      <c r="E35" s="17" t="s">
        <v>204</v>
      </c>
      <c r="F35" s="45"/>
      <c r="G35" s="17" t="s">
        <v>87</v>
      </c>
      <c r="H35" s="45" t="s">
        <v>210</v>
      </c>
      <c r="I35" s="46">
        <v>500000</v>
      </c>
      <c r="J35" s="46"/>
      <c r="K35" s="46">
        <v>0</v>
      </c>
      <c r="L35" s="46">
        <v>0</v>
      </c>
      <c r="M35" s="18">
        <f t="shared" si="0"/>
        <v>500000</v>
      </c>
      <c r="N35" s="45" t="s">
        <v>18</v>
      </c>
      <c r="O35" s="66" t="str">
        <f t="shared" si="1"/>
        <v/>
      </c>
      <c r="P35" s="73">
        <v>0</v>
      </c>
      <c r="Q35" s="76" t="s">
        <v>350</v>
      </c>
      <c r="R35" s="3"/>
      <c r="S35" s="5"/>
      <c r="T35" s="5"/>
      <c r="U35" s="5"/>
      <c r="V35" s="5"/>
      <c r="W35" s="5"/>
      <c r="X35" s="5"/>
    </row>
    <row r="36" spans="1:24" ht="36.75" thickBot="1">
      <c r="A36" s="11" t="s">
        <v>149</v>
      </c>
      <c r="B36" s="11" t="s">
        <v>164</v>
      </c>
      <c r="C36" s="47" t="s">
        <v>197</v>
      </c>
      <c r="D36" s="47" t="s">
        <v>340</v>
      </c>
      <c r="E36" s="17" t="s">
        <v>204</v>
      </c>
      <c r="F36" s="45"/>
      <c r="G36" s="17" t="s">
        <v>87</v>
      </c>
      <c r="H36" s="45" t="s">
        <v>210</v>
      </c>
      <c r="I36" s="46"/>
      <c r="J36" s="46">
        <v>160000</v>
      </c>
      <c r="K36" s="46">
        <v>0</v>
      </c>
      <c r="L36" s="46">
        <v>0</v>
      </c>
      <c r="M36" s="18">
        <f t="shared" si="0"/>
        <v>160000</v>
      </c>
      <c r="N36" s="45" t="s">
        <v>18</v>
      </c>
      <c r="O36" s="66"/>
      <c r="P36" s="70"/>
      <c r="Q36" s="75"/>
      <c r="R36" s="3"/>
      <c r="S36" s="5"/>
      <c r="T36" s="5"/>
      <c r="U36" s="5"/>
      <c r="V36" s="5"/>
      <c r="W36" s="5"/>
      <c r="X36" s="5"/>
    </row>
    <row r="37" spans="1:24" ht="72.75" thickBot="1">
      <c r="A37" s="11" t="s">
        <v>150</v>
      </c>
      <c r="B37" s="11" t="s">
        <v>165</v>
      </c>
      <c r="C37" s="47" t="s">
        <v>198</v>
      </c>
      <c r="D37" s="47" t="s">
        <v>341</v>
      </c>
      <c r="E37" s="17" t="s">
        <v>204</v>
      </c>
      <c r="F37" s="45"/>
      <c r="G37" s="17" t="s">
        <v>87</v>
      </c>
      <c r="H37" s="45" t="s">
        <v>210</v>
      </c>
      <c r="I37" s="46"/>
      <c r="J37" s="46">
        <v>250000</v>
      </c>
      <c r="K37" s="46">
        <v>0</v>
      </c>
      <c r="L37" s="46">
        <v>300000</v>
      </c>
      <c r="M37" s="18">
        <f t="shared" si="0"/>
        <v>550000</v>
      </c>
      <c r="N37" s="45" t="s">
        <v>18</v>
      </c>
      <c r="O37" s="66"/>
      <c r="P37" s="70"/>
      <c r="Q37" s="75"/>
      <c r="R37" s="3"/>
      <c r="S37" s="5"/>
      <c r="T37" s="5"/>
      <c r="U37" s="5"/>
      <c r="V37" s="5"/>
      <c r="W37" s="5"/>
      <c r="X37" s="5"/>
    </row>
    <row r="38" spans="1:24" ht="36.75" thickBot="1">
      <c r="A38" s="11" t="s">
        <v>151</v>
      </c>
      <c r="B38" s="11" t="s">
        <v>165</v>
      </c>
      <c r="C38" s="47" t="s">
        <v>199</v>
      </c>
      <c r="D38" s="47" t="s">
        <v>342</v>
      </c>
      <c r="E38" s="17" t="s">
        <v>204</v>
      </c>
      <c r="F38" s="45"/>
      <c r="G38" s="17" t="s">
        <v>87</v>
      </c>
      <c r="H38" s="45" t="s">
        <v>210</v>
      </c>
      <c r="I38" s="46"/>
      <c r="J38" s="46">
        <v>220000</v>
      </c>
      <c r="K38" s="46">
        <v>220000</v>
      </c>
      <c r="L38" s="46">
        <v>0</v>
      </c>
      <c r="M38" s="18">
        <f t="shared" si="0"/>
        <v>440000</v>
      </c>
      <c r="N38" s="45" t="s">
        <v>18</v>
      </c>
      <c r="O38" s="66"/>
      <c r="P38" s="70"/>
      <c r="Q38" s="75"/>
      <c r="R38" s="3"/>
      <c r="S38" s="5"/>
      <c r="T38" s="5"/>
      <c r="U38" s="5"/>
      <c r="V38" s="5"/>
      <c r="W38" s="5"/>
      <c r="X38" s="5"/>
    </row>
    <row r="39" spans="1:24" ht="36.75" thickBot="1">
      <c r="A39" s="11" t="s">
        <v>152</v>
      </c>
      <c r="B39" s="11" t="s">
        <v>166</v>
      </c>
      <c r="C39" s="47" t="s">
        <v>200</v>
      </c>
      <c r="D39" s="47" t="s">
        <v>343</v>
      </c>
      <c r="E39" s="17" t="s">
        <v>98</v>
      </c>
      <c r="F39" s="45" t="s">
        <v>107</v>
      </c>
      <c r="G39" s="17" t="s">
        <v>82</v>
      </c>
      <c r="H39" s="45" t="s">
        <v>94</v>
      </c>
      <c r="I39" s="46"/>
      <c r="J39" s="46">
        <v>0</v>
      </c>
      <c r="K39" s="46">
        <v>350000</v>
      </c>
      <c r="L39" s="46">
        <v>0</v>
      </c>
      <c r="M39" s="18">
        <f t="shared" si="0"/>
        <v>350000</v>
      </c>
      <c r="N39" s="45" t="s">
        <v>14</v>
      </c>
      <c r="O39" s="66" t="s">
        <v>203</v>
      </c>
      <c r="P39" s="70"/>
      <c r="Q39" s="75"/>
      <c r="R39" s="3"/>
      <c r="S39" s="5"/>
      <c r="T39" s="5"/>
      <c r="U39" s="5"/>
      <c r="V39" s="5"/>
      <c r="W39" s="5"/>
      <c r="X39" s="5"/>
    </row>
    <row r="40" spans="1:24" ht="60.75" thickBot="1">
      <c r="A40" s="11" t="s">
        <v>153</v>
      </c>
      <c r="B40" s="11" t="s">
        <v>165</v>
      </c>
      <c r="C40" s="47" t="s">
        <v>201</v>
      </c>
      <c r="D40" s="47" t="s">
        <v>344</v>
      </c>
      <c r="E40" s="17" t="s">
        <v>204</v>
      </c>
      <c r="F40" s="45"/>
      <c r="G40" s="17" t="s">
        <v>92</v>
      </c>
      <c r="H40" s="45" t="s">
        <v>210</v>
      </c>
      <c r="I40" s="46"/>
      <c r="J40" s="46">
        <v>0</v>
      </c>
      <c r="K40" s="46">
        <v>160000</v>
      </c>
      <c r="L40" s="46">
        <v>0</v>
      </c>
      <c r="M40" s="18">
        <f t="shared" si="0"/>
        <v>160000</v>
      </c>
      <c r="N40" s="45" t="s">
        <v>18</v>
      </c>
      <c r="O40" s="66"/>
      <c r="P40" s="70"/>
      <c r="Q40" s="75"/>
      <c r="R40" s="3"/>
      <c r="S40" s="5"/>
      <c r="T40" s="5"/>
      <c r="U40" s="5"/>
      <c r="V40" s="5"/>
      <c r="W40" s="5"/>
      <c r="X40" s="5"/>
    </row>
    <row r="41" spans="1:24" ht="24.75" customHeight="1" thickBot="1">
      <c r="A41" s="11" t="s">
        <v>154</v>
      </c>
      <c r="B41" s="11" t="s">
        <v>29</v>
      </c>
      <c r="C41" s="47" t="s">
        <v>202</v>
      </c>
      <c r="D41" s="47" t="s">
        <v>345</v>
      </c>
      <c r="E41" s="17" t="s">
        <v>206</v>
      </c>
      <c r="F41" s="45" t="s">
        <v>209</v>
      </c>
      <c r="G41" s="17" t="s">
        <v>82</v>
      </c>
      <c r="H41" s="45" t="s">
        <v>91</v>
      </c>
      <c r="I41" s="46"/>
      <c r="J41" s="46">
        <v>0</v>
      </c>
      <c r="K41" s="46">
        <v>0</v>
      </c>
      <c r="L41" s="46">
        <v>350000</v>
      </c>
      <c r="M41" s="18">
        <f t="shared" si="0"/>
        <v>350000</v>
      </c>
      <c r="N41" s="45" t="s">
        <v>18</v>
      </c>
      <c r="O41" s="66"/>
      <c r="P41" s="70"/>
      <c r="Q41" s="75"/>
      <c r="R41" s="3"/>
      <c r="S41" s="5"/>
      <c r="T41" s="5"/>
      <c r="U41" s="5"/>
      <c r="V41" s="5"/>
      <c r="W41" s="5"/>
      <c r="X41" s="5"/>
    </row>
    <row r="42" spans="1:24" ht="24.75" customHeight="1">
      <c r="C42" s="31"/>
      <c r="D42" s="31"/>
      <c r="E42" s="32"/>
      <c r="F42" s="32"/>
      <c r="G42" s="33"/>
      <c r="H42" s="33"/>
      <c r="I42" s="35"/>
      <c r="J42" s="35"/>
      <c r="K42" s="35"/>
      <c r="L42" s="35"/>
      <c r="M42" s="36"/>
      <c r="N42" s="33"/>
      <c r="O42" s="33"/>
      <c r="P42" s="34"/>
      <c r="Q42" s="34"/>
      <c r="R42" s="5"/>
      <c r="S42" s="5"/>
      <c r="T42" s="5"/>
      <c r="U42" s="5"/>
      <c r="V42" s="5"/>
      <c r="W42" s="5"/>
      <c r="X42" s="5"/>
    </row>
    <row r="43" spans="1:24" ht="24.75" customHeight="1">
      <c r="C43" s="31"/>
      <c r="D43" s="31"/>
      <c r="E43" s="32"/>
      <c r="F43" s="32"/>
      <c r="G43" s="33"/>
      <c r="H43" s="33"/>
      <c r="I43" s="35"/>
      <c r="J43" s="35"/>
      <c r="K43" s="35"/>
      <c r="L43" s="35"/>
      <c r="M43" s="36"/>
      <c r="N43" s="33"/>
      <c r="O43" s="33"/>
      <c r="P43" s="34"/>
      <c r="Q43" s="34"/>
      <c r="R43" s="5"/>
      <c r="S43" s="5"/>
      <c r="T43" s="5"/>
      <c r="U43" s="5"/>
      <c r="V43" s="5"/>
      <c r="W43" s="5"/>
      <c r="X43" s="5"/>
    </row>
    <row r="44" spans="1:24" ht="24.75" customHeight="1">
      <c r="C44" s="31"/>
      <c r="D44" s="31"/>
      <c r="E44" s="32"/>
      <c r="F44" s="32"/>
      <c r="G44" s="33"/>
      <c r="H44" s="33"/>
      <c r="I44" s="35"/>
      <c r="J44" s="35"/>
      <c r="K44" s="35"/>
      <c r="L44" s="35"/>
      <c r="M44" s="36"/>
      <c r="N44" s="33"/>
      <c r="O44" s="33"/>
      <c r="P44" s="34"/>
      <c r="Q44" s="34"/>
      <c r="R44" s="5"/>
      <c r="S44" s="5"/>
      <c r="T44" s="5"/>
      <c r="U44" s="5"/>
      <c r="V44" s="5"/>
      <c r="W44" s="5"/>
      <c r="X44" s="5"/>
    </row>
    <row r="45" spans="1:24" ht="24.75" customHeight="1">
      <c r="C45" s="31"/>
      <c r="D45" s="31"/>
      <c r="E45" s="32"/>
      <c r="F45" s="32"/>
      <c r="G45" s="33"/>
      <c r="H45" s="33"/>
      <c r="I45" s="35"/>
      <c r="J45" s="35"/>
      <c r="K45" s="35"/>
      <c r="L45" s="35"/>
      <c r="M45" s="36"/>
      <c r="N45" s="33"/>
      <c r="O45" s="33"/>
      <c r="P45" s="34"/>
      <c r="Q45" s="34"/>
      <c r="R45" s="5"/>
      <c r="S45" s="5"/>
      <c r="T45" s="5"/>
      <c r="U45" s="5"/>
      <c r="V45" s="5"/>
      <c r="W45" s="5"/>
      <c r="X45" s="5"/>
    </row>
    <row r="46" spans="1:24" ht="24.75" customHeight="1">
      <c r="C46" s="31"/>
      <c r="D46" s="31"/>
      <c r="E46" s="32"/>
      <c r="F46" s="32"/>
      <c r="G46" s="33"/>
      <c r="H46" s="33"/>
      <c r="I46" s="35"/>
      <c r="J46" s="35"/>
      <c r="K46" s="35"/>
      <c r="L46" s="35"/>
      <c r="M46" s="36"/>
      <c r="N46" s="33"/>
      <c r="O46" s="33"/>
      <c r="P46" s="34"/>
      <c r="Q46" s="34"/>
      <c r="R46" s="5"/>
      <c r="S46" s="5"/>
      <c r="T46" s="5"/>
      <c r="U46" s="5"/>
      <c r="V46" s="5"/>
      <c r="W46" s="5"/>
      <c r="X46" s="5"/>
    </row>
  </sheetData>
  <conditionalFormatting sqref="C2:D41">
    <cfRule type="expression" dxfId="24" priority="35">
      <formula>IF(LEN($A2)&gt;1,TRUE,FALSE)</formula>
    </cfRule>
    <cfRule type="expression" dxfId="23" priority="64">
      <formula>IF(LEN($A2)&gt;1,TRUE,FALSE)</formula>
    </cfRule>
  </conditionalFormatting>
  <conditionalFormatting sqref="F2:F41">
    <cfRule type="cellIs" dxfId="22" priority="46" operator="equal">
      <formula>"Especificar nesta cél. o nome do órgão ou entidade"</formula>
    </cfRule>
  </conditionalFormatting>
  <conditionalFormatting sqref="H2:H41">
    <cfRule type="cellIs" dxfId="21" priority="36" operator="equal">
      <formula>"Especificar nesta cél. o nome do órgão ou entidade"</formula>
    </cfRule>
  </conditionalFormatting>
  <conditionalFormatting sqref="N2:N41">
    <cfRule type="cellIs" dxfId="20" priority="60" operator="equal">
      <formula>"Especificar nesta cél. o nome do órgão ou entidade"</formula>
    </cfRule>
    <cfRule type="cellIs" dxfId="19" priority="61" operator="equal">
      <formula>"Especificar nesta cél. o nome do órgão ou entidade"</formula>
    </cfRule>
  </conditionalFormatting>
  <conditionalFormatting sqref="O2:O41">
    <cfRule type="cellIs" dxfId="18" priority="101" operator="equal">
      <formula>"Especifique a fonte aqui"</formula>
    </cfRule>
  </conditionalFormatting>
  <conditionalFormatting sqref="P2:P41">
    <cfRule type="cellIs" dxfId="17" priority="33" operator="equal">
      <formula>"Especificar nesta cél. o nome do órgão ou entidade"</formula>
    </cfRule>
    <cfRule type="cellIs" dxfId="16" priority="34" operator="equal">
      <formula>"Especificar nesta cél. o nome do órgão ou entidade"</formula>
    </cfRule>
  </conditionalFormatting>
  <conditionalFormatting sqref="Q2:Q7">
    <cfRule type="expression" dxfId="15" priority="23">
      <formula>IF(LEN($A2)&gt;1,TRUE,FALSE)</formula>
    </cfRule>
    <cfRule type="expression" dxfId="14" priority="24">
      <formula>IF(LEN($A2)&gt;1,TRUE,FALSE)</formula>
    </cfRule>
  </conditionalFormatting>
  <conditionalFormatting sqref="Q8:Q11 Q13 Q15:Q16 Q20 Q28:Q30 Q34 Q36:Q41">
    <cfRule type="cellIs" dxfId="13" priority="31" operator="equal">
      <formula>"Especificar nesta cél. o nome do órgão ou entidade"</formula>
    </cfRule>
    <cfRule type="cellIs" dxfId="12" priority="32" operator="equal">
      <formula>"Especificar nesta cél. o nome do órgão ou entidade"</formula>
    </cfRule>
  </conditionalFormatting>
  <conditionalFormatting sqref="Q12">
    <cfRule type="expression" dxfId="11" priority="21">
      <formula>IF(LEN($A12)&gt;1,TRUE,FALSE)</formula>
    </cfRule>
    <cfRule type="expression" dxfId="10" priority="22">
      <formula>IF(LEN($A12)&gt;1,TRUE,FALSE)</formula>
    </cfRule>
  </conditionalFormatting>
  <conditionalFormatting sqref="Q14">
    <cfRule type="expression" dxfId="9" priority="19">
      <formula>IF(LEN($A14)&gt;1,TRUE,FALSE)</formula>
    </cfRule>
    <cfRule type="expression" dxfId="8" priority="20">
      <formula>IF(LEN($A14)&gt;1,TRUE,FALSE)</formula>
    </cfRule>
  </conditionalFormatting>
  <conditionalFormatting sqref="Q17:Q19">
    <cfRule type="expression" dxfId="7" priority="15">
      <formula>IF(LEN($A17)&gt;1,TRUE,FALSE)</formula>
    </cfRule>
    <cfRule type="expression" dxfId="6" priority="16">
      <formula>IF(LEN($A17)&gt;1,TRUE,FALSE)</formula>
    </cfRule>
  </conditionalFormatting>
  <conditionalFormatting sqref="Q21:Q27">
    <cfRule type="expression" dxfId="5" priority="1">
      <formula>IF(LEN($A21)&gt;1,TRUE,FALSE)</formula>
    </cfRule>
    <cfRule type="expression" dxfId="4" priority="2">
      <formula>IF(LEN($A21)&gt;1,TRUE,FALSE)</formula>
    </cfRule>
  </conditionalFormatting>
  <conditionalFormatting sqref="Q31:Q33">
    <cfRule type="expression" dxfId="3" priority="5">
      <formula>IF(LEN($A31)&gt;1,TRUE,FALSE)</formula>
    </cfRule>
    <cfRule type="expression" dxfId="2" priority="6">
      <formula>IF(LEN($A31)&gt;1,TRUE,FALSE)</formula>
    </cfRule>
  </conditionalFormatting>
  <conditionalFormatting sqref="Q35">
    <cfRule type="expression" dxfId="1" priority="3">
      <formula>IF(LEN($A35)&gt;1,TRUE,FALSE)</formula>
    </cfRule>
    <cfRule type="expression" dxfId="0" priority="4">
      <formula>IF(LEN($A35)&gt;1,TRUE,FALSE)</formula>
    </cfRule>
  </conditionalFormatting>
  <dataValidations count="4">
    <dataValidation type="decimal" allowBlank="1" showInputMessage="1" showErrorMessage="1" error="Somente números são permitidos" sqref="I2:L41" xr:uid="{00000000-0002-0000-0000-000000000000}">
      <formula1>0</formula1>
      <formula2>9.99999999999999E+30</formula2>
    </dataValidation>
    <dataValidation allowBlank="1" showInputMessage="1" showErrorMessage="1" prompt="Identificador (ID) da ação. Cada ação deve ter um código único._x000a_Sugestão:_x000a__x000a_SIGLA CBH + Nº + Ano início (da indicação, se empreendimento FEHIDRO)._x000a__x000a_Ex:_x000a__x000a_BT_01_24: Ação número 1 do CBH BT, a ser iniciada em 2024" sqref="A2:A41" xr:uid="{7B4F088A-A9A3-4D01-B925-6941C89AFF74}"/>
    <dataValidation type="list" allowBlank="1" showInputMessage="1" showErrorMessage="1" sqref="E2:E41" xr:uid="{4AE5CC78-50F0-40C9-A2A5-4507912676FE}">
      <formula1>INDIRECT("Op_Area")</formula1>
    </dataValidation>
    <dataValidation type="list" allowBlank="1" showInputMessage="1" showErrorMessage="1" prompt="Segmento provável do executor/tomador, mesmo que &quot;a definir&quot;, escolha um dos itens da lista." sqref="H2:H41" xr:uid="{A9985130-A01C-4B2E-80FE-77F56F0163C5}">
      <formula1>INDIRECT("Op_Executor[Executor]")</formula1>
    </dataValidation>
  </dataValidations>
  <printOptions horizontalCentered="1"/>
  <pageMargins left="0.23622047244094491" right="0.23622047244094491" top="0.74803149606299213" bottom="0.74803149606299213" header="0" footer="0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Operacional!$F$1:$F$3</xm:f>
          </x14:formula1>
          <xm:sqref>N2:N41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5"/>
  <sheetViews>
    <sheetView tabSelected="1" topLeftCell="A22" zoomScale="77" zoomScaleNormal="77" workbookViewId="0">
      <selection activeCell="H36" sqref="H36"/>
    </sheetView>
  </sheetViews>
  <sheetFormatPr defaultColWidth="12.625" defaultRowHeight="15" customHeight="1"/>
  <cols>
    <col min="1" max="1" width="9.375" customWidth="1"/>
    <col min="2" max="2" width="21" customWidth="1"/>
    <col min="3" max="22" width="13.75" customWidth="1"/>
    <col min="23" max="34" width="7.75" customWidth="1"/>
  </cols>
  <sheetData>
    <row r="1" spans="1:34" ht="24.75" customHeight="1" thickBot="1">
      <c r="A1" s="90" t="s">
        <v>1</v>
      </c>
      <c r="B1" s="89"/>
      <c r="C1" s="89"/>
      <c r="D1" s="89"/>
      <c r="E1" s="91"/>
      <c r="F1" s="91"/>
      <c r="G1" s="89"/>
      <c r="H1" s="89"/>
      <c r="I1" s="91"/>
      <c r="J1" s="91"/>
      <c r="K1" s="89"/>
      <c r="L1" s="89"/>
      <c r="M1" s="91"/>
      <c r="N1" s="91"/>
      <c r="O1" s="89"/>
      <c r="P1" s="89"/>
      <c r="Q1" s="91"/>
      <c r="R1" s="91"/>
      <c r="S1" s="89"/>
      <c r="T1" s="91"/>
      <c r="U1" s="89"/>
      <c r="V1" s="86"/>
      <c r="W1" s="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8.75" customHeight="1" thickBot="1">
      <c r="A2" s="9"/>
      <c r="B2" s="10"/>
      <c r="C2" s="92" t="s">
        <v>11</v>
      </c>
      <c r="D2" s="89"/>
      <c r="E2" s="91"/>
      <c r="F2" s="91"/>
      <c r="G2" s="89"/>
      <c r="H2" s="89"/>
      <c r="I2" s="91"/>
      <c r="J2" s="91"/>
      <c r="K2" s="89"/>
      <c r="L2" s="89"/>
      <c r="M2" s="91"/>
      <c r="N2" s="91"/>
      <c r="O2" s="93"/>
      <c r="P2" s="94"/>
      <c r="Q2" s="50"/>
      <c r="R2" s="50"/>
      <c r="S2" s="12"/>
      <c r="T2" s="62"/>
      <c r="U2" s="13"/>
      <c r="V2" s="14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52.5" customHeight="1" thickBot="1">
      <c r="A3" s="15" t="s">
        <v>12</v>
      </c>
      <c r="B3" s="16" t="s">
        <v>13</v>
      </c>
      <c r="C3" s="99">
        <v>2024</v>
      </c>
      <c r="D3" s="100"/>
      <c r="E3" s="100"/>
      <c r="F3" s="101"/>
      <c r="G3" s="102">
        <v>2025</v>
      </c>
      <c r="H3" s="103"/>
      <c r="I3" s="103"/>
      <c r="J3" s="104"/>
      <c r="K3" s="105">
        <v>2026</v>
      </c>
      <c r="L3" s="106"/>
      <c r="M3" s="106"/>
      <c r="N3" s="106"/>
      <c r="O3" s="107">
        <v>2027</v>
      </c>
      <c r="P3" s="107"/>
      <c r="Q3" s="107"/>
      <c r="R3" s="107"/>
      <c r="S3" s="52" t="s">
        <v>253</v>
      </c>
      <c r="T3" s="52" t="s">
        <v>254</v>
      </c>
      <c r="U3" s="19" t="s">
        <v>15</v>
      </c>
      <c r="V3" s="19" t="s">
        <v>16</v>
      </c>
      <c r="W3" s="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33.75" customHeight="1" thickBot="1">
      <c r="A4" s="22"/>
      <c r="B4" s="23"/>
      <c r="C4" s="24" t="s">
        <v>17</v>
      </c>
      <c r="D4" s="24" t="s">
        <v>18</v>
      </c>
      <c r="E4" s="24" t="s">
        <v>227</v>
      </c>
      <c r="F4" s="24" t="s">
        <v>228</v>
      </c>
      <c r="G4" s="24" t="s">
        <v>17</v>
      </c>
      <c r="H4" s="24" t="s">
        <v>18</v>
      </c>
      <c r="I4" s="24" t="s">
        <v>227</v>
      </c>
      <c r="J4" s="24" t="s">
        <v>228</v>
      </c>
      <c r="K4" s="24" t="s">
        <v>17</v>
      </c>
      <c r="L4" s="24" t="s">
        <v>18</v>
      </c>
      <c r="M4" s="24" t="s">
        <v>227</v>
      </c>
      <c r="N4" s="24" t="s">
        <v>228</v>
      </c>
      <c r="O4" s="51" t="s">
        <v>17</v>
      </c>
      <c r="P4" s="51" t="s">
        <v>18</v>
      </c>
      <c r="Q4" s="24" t="s">
        <v>227</v>
      </c>
      <c r="R4" s="24" t="s">
        <v>228</v>
      </c>
      <c r="S4" s="22"/>
      <c r="T4" s="63"/>
      <c r="U4" s="25"/>
      <c r="V4" s="49"/>
      <c r="W4" s="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48" customHeight="1" thickBot="1">
      <c r="A5" s="26">
        <v>1</v>
      </c>
      <c r="B5" s="53" t="s">
        <v>211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f>SUM('PA (Tabela 13)'!K3)</f>
        <v>400000</v>
      </c>
      <c r="O5" s="27">
        <v>0</v>
      </c>
      <c r="P5" s="27">
        <v>0</v>
      </c>
      <c r="Q5" s="27">
        <v>0</v>
      </c>
      <c r="R5" s="27">
        <v>0</v>
      </c>
      <c r="S5" s="28">
        <f>SUM(C5,D5,G5,H5,K5,L5,O5,P5)</f>
        <v>0</v>
      </c>
      <c r="T5" s="28">
        <f>SUM(E5:F5,I5:J5,M5:N5,Q5:R5)</f>
        <v>400000</v>
      </c>
      <c r="U5" s="29">
        <f>IFERROR(SUM($S5,$T5)/$S$32,"")</f>
        <v>8.5864548674466027E-3</v>
      </c>
      <c r="V5" s="95">
        <f>SUM(U5:U13)</f>
        <v>0.24428464097885588</v>
      </c>
      <c r="W5" s="3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48" customHeight="1" thickBot="1">
      <c r="A6" s="26">
        <v>1</v>
      </c>
      <c r="B6" s="53" t="s">
        <v>113</v>
      </c>
      <c r="C6" s="27">
        <v>0</v>
      </c>
      <c r="D6" s="27">
        <f>SUM('PA (Tabela 13)'!I2,'PA (Tabela 13)'!I4,'PA (Tabela 13)'!I5,'PA (Tabela 13)'!I7,'PA (Tabela 13)'!I12)</f>
        <v>2260000</v>
      </c>
      <c r="E6" s="27">
        <v>0</v>
      </c>
      <c r="F6" s="27">
        <f>SUM('PA (Tabela 13)'!I3,'PA (Tabela 13)'!I9,'PA (Tabela 13)'!I10)</f>
        <v>700000</v>
      </c>
      <c r="G6" s="27">
        <v>0</v>
      </c>
      <c r="H6" s="27">
        <f>SUM('PA (Tabela 13)'!J2,'PA (Tabela 13)'!J4,'PA (Tabela 13)'!J5,'PA (Tabela 13)'!J7)</f>
        <v>1555000</v>
      </c>
      <c r="I6" s="27">
        <v>0</v>
      </c>
      <c r="J6" s="27">
        <f>SUM('PA (Tabela 13)'!J3)</f>
        <v>350000</v>
      </c>
      <c r="K6" s="27">
        <v>0</v>
      </c>
      <c r="L6" s="27">
        <f>SUM('PA (Tabela 13)'!K2,'PA (Tabela 13)'!K4,'PA (Tabela 13)'!K5,'PA (Tabela 13)'!K7)</f>
        <v>1580000</v>
      </c>
      <c r="M6" s="27">
        <v>0</v>
      </c>
      <c r="N6" s="27">
        <v>0</v>
      </c>
      <c r="O6" s="27">
        <v>0</v>
      </c>
      <c r="P6" s="27">
        <f>SUM('PA (Tabela 13)'!L2,'PA (Tabela 13)'!L4,'PA (Tabela 13)'!L5,'PA (Tabela 13)'!L7)</f>
        <v>1885000</v>
      </c>
      <c r="Q6" s="27">
        <v>0</v>
      </c>
      <c r="R6" s="27">
        <f>SUM('PA (Tabela 13)'!L3)</f>
        <v>450000</v>
      </c>
      <c r="S6" s="28">
        <f t="shared" ref="S6:S31" si="0">SUM(C6,D6,G6,H6,K6,L6,O6,P6)</f>
        <v>7280000</v>
      </c>
      <c r="T6" s="28">
        <f t="shared" ref="T6:T31" si="1">SUM(E6:F6,I6:J6,M6:N6,Q6:R6)</f>
        <v>1500000</v>
      </c>
      <c r="U6" s="29">
        <f>IFERROR(SUM($S6,$T6)/$S$32,"")</f>
        <v>0.18847268434045295</v>
      </c>
      <c r="V6" s="95"/>
      <c r="W6" s="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48" customHeight="1" thickBot="1">
      <c r="A7" s="26">
        <v>2</v>
      </c>
      <c r="B7" s="53" t="s">
        <v>156</v>
      </c>
      <c r="C7" s="27">
        <v>0</v>
      </c>
      <c r="D7" s="27">
        <f>SUM('PA (Tabela 13)'!I14)</f>
        <v>600000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8">
        <f t="shared" si="0"/>
        <v>600000</v>
      </c>
      <c r="T7" s="28">
        <f t="shared" si="1"/>
        <v>0</v>
      </c>
      <c r="U7" s="29">
        <f>IFERROR(SUM($S7,$T7)/$S$32,"")</f>
        <v>1.2879682301169905E-2</v>
      </c>
      <c r="V7" s="95"/>
      <c r="W7" s="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48" customHeight="1" thickBot="1">
      <c r="A8" s="26">
        <v>2</v>
      </c>
      <c r="B8" s="53" t="s">
        <v>27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8">
        <f t="shared" si="0"/>
        <v>0</v>
      </c>
      <c r="T8" s="28">
        <f t="shared" si="1"/>
        <v>0</v>
      </c>
      <c r="U8" s="29">
        <f>IFERROR(SUM($S8,$T8)/$S$32,"")</f>
        <v>0</v>
      </c>
      <c r="V8" s="95"/>
      <c r="W8" s="3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48" customHeight="1" thickBot="1">
      <c r="A9" s="26">
        <v>2</v>
      </c>
      <c r="B9" s="53" t="s">
        <v>28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8">
        <f t="shared" si="0"/>
        <v>0</v>
      </c>
      <c r="T9" s="28">
        <f t="shared" si="1"/>
        <v>0</v>
      </c>
      <c r="U9" s="29">
        <f t="shared" ref="U9:U13" si="2">IFERROR(SUM($S9,$T9)/$S$32,"")</f>
        <v>0</v>
      </c>
      <c r="V9" s="95"/>
      <c r="W9" s="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48" customHeight="1" thickBot="1">
      <c r="A10" s="26">
        <v>2</v>
      </c>
      <c r="B10" s="53" t="s">
        <v>29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f>SUM('PA (Tabela 13)'!L41)</f>
        <v>350000</v>
      </c>
      <c r="Q10" s="27">
        <v>0</v>
      </c>
      <c r="R10" s="27">
        <v>0</v>
      </c>
      <c r="S10" s="28">
        <f t="shared" si="0"/>
        <v>350000</v>
      </c>
      <c r="T10" s="28">
        <f t="shared" si="1"/>
        <v>0</v>
      </c>
      <c r="U10" s="29">
        <f t="shared" si="2"/>
        <v>7.5131480090157776E-3</v>
      </c>
      <c r="V10" s="95"/>
      <c r="W10" s="3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48" customHeight="1" thickBot="1">
      <c r="A11" s="26">
        <v>2</v>
      </c>
      <c r="B11" s="53" t="s">
        <v>229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f>SUM('PA (Tabela 13)'!J34)</f>
        <v>250000</v>
      </c>
      <c r="I11" s="27">
        <v>0</v>
      </c>
      <c r="J11" s="27">
        <v>0</v>
      </c>
      <c r="K11" s="27">
        <v>0</v>
      </c>
      <c r="L11" s="27">
        <f>SUM('PA (Tabela 13)'!K34)</f>
        <v>300000</v>
      </c>
      <c r="M11" s="27">
        <v>0</v>
      </c>
      <c r="N11" s="27">
        <v>0</v>
      </c>
      <c r="O11" s="27">
        <v>0</v>
      </c>
      <c r="P11" s="27">
        <f>SUM('PA (Tabela 13)'!L34)</f>
        <v>350000</v>
      </c>
      <c r="Q11" s="27">
        <v>0</v>
      </c>
      <c r="R11" s="27">
        <v>0</v>
      </c>
      <c r="S11" s="28">
        <f t="shared" si="0"/>
        <v>900000</v>
      </c>
      <c r="T11" s="28">
        <f t="shared" si="1"/>
        <v>0</v>
      </c>
      <c r="U11" s="29">
        <f t="shared" si="2"/>
        <v>1.9319523451754857E-2</v>
      </c>
      <c r="V11" s="95"/>
      <c r="W11" s="3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48" customHeight="1" thickBot="1">
      <c r="A12" s="26">
        <v>2</v>
      </c>
      <c r="B12" s="53" t="s">
        <v>158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8">
        <f t="shared" si="0"/>
        <v>0</v>
      </c>
      <c r="T12" s="28">
        <f t="shared" si="1"/>
        <v>0</v>
      </c>
      <c r="U12" s="29">
        <f t="shared" si="2"/>
        <v>0</v>
      </c>
      <c r="V12" s="95"/>
      <c r="W12" s="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48" customHeight="1" thickBot="1">
      <c r="A13" s="26">
        <v>2</v>
      </c>
      <c r="B13" s="53" t="s">
        <v>166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f>SUM('PA (Tabela 13)'!K39)</f>
        <v>350000</v>
      </c>
      <c r="O13" s="27">
        <v>0</v>
      </c>
      <c r="P13" s="27">
        <v>0</v>
      </c>
      <c r="Q13" s="27">
        <v>0</v>
      </c>
      <c r="R13" s="27">
        <v>0</v>
      </c>
      <c r="S13" s="28">
        <f t="shared" si="0"/>
        <v>0</v>
      </c>
      <c r="T13" s="28">
        <f t="shared" si="1"/>
        <v>350000</v>
      </c>
      <c r="U13" s="29">
        <f t="shared" si="2"/>
        <v>7.5131480090157776E-3</v>
      </c>
      <c r="V13" s="95"/>
      <c r="W13" s="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48" customHeight="1" thickBot="1">
      <c r="A14" s="26">
        <v>3</v>
      </c>
      <c r="B14" s="53" t="s">
        <v>159</v>
      </c>
      <c r="C14" s="27">
        <v>0</v>
      </c>
      <c r="D14" s="27">
        <f>SUM('PA (Tabela 13)'!I17)</f>
        <v>1700000</v>
      </c>
      <c r="E14" s="27">
        <v>0</v>
      </c>
      <c r="F14" s="27">
        <v>0</v>
      </c>
      <c r="G14" s="27">
        <v>0</v>
      </c>
      <c r="H14" s="27">
        <f>SUM('PA (Tabela 13)'!J17)</f>
        <v>2200000</v>
      </c>
      <c r="I14" s="27">
        <v>0</v>
      </c>
      <c r="J14" s="27">
        <v>0</v>
      </c>
      <c r="K14" s="27">
        <v>0</v>
      </c>
      <c r="L14" s="27">
        <f>SUM('PA (Tabela 13)'!K17)</f>
        <v>2500000</v>
      </c>
      <c r="M14" s="27">
        <v>0</v>
      </c>
      <c r="N14" s="27">
        <v>0</v>
      </c>
      <c r="O14" s="27">
        <v>0</v>
      </c>
      <c r="P14" s="27">
        <f>SUM('PA (Tabela 13)'!L17)</f>
        <v>3000000</v>
      </c>
      <c r="Q14" s="27">
        <v>0</v>
      </c>
      <c r="R14" s="27">
        <v>0</v>
      </c>
      <c r="S14" s="28">
        <f t="shared" si="0"/>
        <v>9400000</v>
      </c>
      <c r="T14" s="28">
        <f t="shared" si="1"/>
        <v>0</v>
      </c>
      <c r="U14" s="29">
        <f>IFERROR(SUM($S14,$T14)/$S$32,"")</f>
        <v>0.20178168938499516</v>
      </c>
      <c r="V14" s="96">
        <f>SUM(U14:U17)</f>
        <v>0.29730599978533861</v>
      </c>
      <c r="W14" s="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48" customHeight="1" thickBot="1">
      <c r="A15" s="26">
        <v>3</v>
      </c>
      <c r="B15" s="53" t="s">
        <v>230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8">
        <f t="shared" si="0"/>
        <v>0</v>
      </c>
      <c r="T15" s="28">
        <f t="shared" si="1"/>
        <v>0</v>
      </c>
      <c r="U15" s="29">
        <f>IFERROR(SUM($S15,$T15)/$S$32,"")</f>
        <v>0</v>
      </c>
      <c r="V15" s="97"/>
      <c r="W15" s="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48" customHeight="1" thickBot="1">
      <c r="A16" s="26">
        <v>3</v>
      </c>
      <c r="B16" s="53" t="s">
        <v>160</v>
      </c>
      <c r="C16" s="27">
        <v>0</v>
      </c>
      <c r="D16" s="27">
        <f>SUM('PA (Tabela 13)'!I18)</f>
        <v>1000000</v>
      </c>
      <c r="E16" s="27">
        <v>0</v>
      </c>
      <c r="F16" s="27">
        <v>0</v>
      </c>
      <c r="G16" s="27">
        <v>0</v>
      </c>
      <c r="H16" s="27">
        <f>SUM('PA (Tabela 13)'!J18)</f>
        <v>1100000</v>
      </c>
      <c r="I16" s="27">
        <v>0</v>
      </c>
      <c r="J16" s="27">
        <v>0</v>
      </c>
      <c r="K16" s="27">
        <v>0</v>
      </c>
      <c r="L16" s="27">
        <f>SUM('PA (Tabela 13)'!K18)</f>
        <v>1150000</v>
      </c>
      <c r="M16" s="27">
        <v>0</v>
      </c>
      <c r="N16" s="27">
        <v>0</v>
      </c>
      <c r="O16" s="27">
        <v>0</v>
      </c>
      <c r="P16" s="27">
        <f>SUM('PA (Tabela 13)'!L18)</f>
        <v>1200000</v>
      </c>
      <c r="Q16" s="27">
        <v>0</v>
      </c>
      <c r="R16" s="27">
        <v>0</v>
      </c>
      <c r="S16" s="28">
        <f t="shared" si="0"/>
        <v>4450000</v>
      </c>
      <c r="T16" s="28">
        <f t="shared" si="1"/>
        <v>0</v>
      </c>
      <c r="U16" s="29">
        <f>IFERROR(SUM($S16,$T16)/$S$32,"")</f>
        <v>9.5524310400343454E-2</v>
      </c>
      <c r="V16" s="97"/>
      <c r="W16" s="3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48" customHeight="1" thickBot="1">
      <c r="A17" s="26">
        <v>3</v>
      </c>
      <c r="B17" s="53" t="s">
        <v>231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8">
        <f t="shared" si="0"/>
        <v>0</v>
      </c>
      <c r="T17" s="28">
        <f t="shared" si="1"/>
        <v>0</v>
      </c>
      <c r="U17" s="29">
        <f>IFERROR(SUM($S17,$T17)/$S$32,"")</f>
        <v>0</v>
      </c>
      <c r="V17" s="97"/>
      <c r="W17" s="3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48" customHeight="1" thickBot="1">
      <c r="A18" s="26">
        <v>4</v>
      </c>
      <c r="B18" s="53" t="s">
        <v>232</v>
      </c>
      <c r="C18" s="27">
        <v>0</v>
      </c>
      <c r="D18" s="27">
        <f>SUM('PA (Tabela 13)'!I19)</f>
        <v>1000000</v>
      </c>
      <c r="E18" s="27">
        <v>0</v>
      </c>
      <c r="F18" s="27">
        <f>SUM('PA (Tabela 13)'!I20)</f>
        <v>1000000</v>
      </c>
      <c r="G18" s="27">
        <v>0</v>
      </c>
      <c r="H18" s="27">
        <f>SUM('PA (Tabela 13)'!J19)</f>
        <v>550000</v>
      </c>
      <c r="I18" s="27">
        <v>0</v>
      </c>
      <c r="J18" s="27">
        <f>SUM('PA (Tabela 13)'!J20)</f>
        <v>1100000</v>
      </c>
      <c r="K18" s="27">
        <v>0</v>
      </c>
      <c r="L18" s="27">
        <f>SUM('PA (Tabela 13)'!K19)</f>
        <v>600000</v>
      </c>
      <c r="M18" s="27">
        <v>0</v>
      </c>
      <c r="N18" s="27">
        <f>SUM('PA (Tabela 13)'!K20)</f>
        <v>1200000</v>
      </c>
      <c r="O18" s="27">
        <v>0</v>
      </c>
      <c r="P18" s="27">
        <f>SUM('PA (Tabela 13)'!L19)</f>
        <v>650000</v>
      </c>
      <c r="Q18" s="27">
        <v>0</v>
      </c>
      <c r="R18" s="27">
        <f>SUM('PA (Tabela 13)'!L20)</f>
        <v>1300000</v>
      </c>
      <c r="S18" s="28">
        <f t="shared" si="0"/>
        <v>2800000</v>
      </c>
      <c r="T18" s="28">
        <f t="shared" si="1"/>
        <v>4600000</v>
      </c>
      <c r="U18" s="29">
        <f t="shared" ref="U18:U20" si="3">IFERROR(SUM($S18,$T18)/$S$32,"")</f>
        <v>0.15884941504776215</v>
      </c>
      <c r="V18" s="98">
        <f>SUM(U18:U20)</f>
        <v>0.18525276376516045</v>
      </c>
      <c r="W18" s="3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48" customHeight="1" thickBot="1">
      <c r="A19" s="26">
        <v>4</v>
      </c>
      <c r="B19" s="53" t="s">
        <v>233</v>
      </c>
      <c r="C19" s="27">
        <v>0</v>
      </c>
      <c r="D19" s="27">
        <f>SUM('PA (Tabela 13)'!I21,'PA (Tabela 13)'!I22,'PA (Tabela 13)'!I23,'PA (Tabela 13)'!I35)</f>
        <v>1000000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f>SUM('PA (Tabela 13)'!K22)</f>
        <v>230000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8">
        <f t="shared" si="0"/>
        <v>1230000</v>
      </c>
      <c r="T19" s="28">
        <f t="shared" si="1"/>
        <v>0</v>
      </c>
      <c r="U19" s="29">
        <f t="shared" si="3"/>
        <v>2.6403348717398304E-2</v>
      </c>
      <c r="V19" s="98"/>
      <c r="W19" s="3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48" customHeight="1" thickBot="1">
      <c r="A20" s="26">
        <v>4</v>
      </c>
      <c r="B20" s="53" t="s">
        <v>234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8">
        <f t="shared" si="0"/>
        <v>0</v>
      </c>
      <c r="T20" s="28">
        <f t="shared" si="1"/>
        <v>0</v>
      </c>
      <c r="U20" s="29">
        <f t="shared" si="3"/>
        <v>0</v>
      </c>
      <c r="V20" s="98"/>
      <c r="W20" s="3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48" customHeight="1" thickBot="1">
      <c r="A21" s="26">
        <v>5</v>
      </c>
      <c r="B21" s="53" t="s">
        <v>235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8">
        <f t="shared" si="0"/>
        <v>0</v>
      </c>
      <c r="T21" s="28">
        <f t="shared" si="1"/>
        <v>0</v>
      </c>
      <c r="U21" s="29">
        <f>IFERROR(SUM($S21,$T21)/$S$32,"")</f>
        <v>0</v>
      </c>
      <c r="V21" s="98">
        <f>SUM(U21:U23)</f>
        <v>0</v>
      </c>
      <c r="W21" s="3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48" customHeight="1" thickBot="1">
      <c r="A22" s="26">
        <v>5</v>
      </c>
      <c r="B22" s="53" t="s">
        <v>236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8">
        <f t="shared" si="0"/>
        <v>0</v>
      </c>
      <c r="T22" s="28">
        <f t="shared" si="1"/>
        <v>0</v>
      </c>
      <c r="U22" s="29">
        <f>IFERROR(SUM($S22,$T22)/$S$32,"")</f>
        <v>0</v>
      </c>
      <c r="V22" s="98"/>
      <c r="W22" s="3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48" customHeight="1" thickBot="1">
      <c r="A23" s="26">
        <v>5</v>
      </c>
      <c r="B23" s="53" t="s">
        <v>41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8">
        <f t="shared" si="0"/>
        <v>0</v>
      </c>
      <c r="T23" s="28">
        <f t="shared" si="1"/>
        <v>0</v>
      </c>
      <c r="U23" s="29">
        <f>IFERROR(SUM($S23,$T23)/$S$32,"")</f>
        <v>0</v>
      </c>
      <c r="V23" s="98"/>
      <c r="W23" s="3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48" customHeight="1" thickBot="1">
      <c r="A24" s="26">
        <v>6</v>
      </c>
      <c r="B24" s="53" t="s">
        <v>237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8">
        <f t="shared" si="0"/>
        <v>0</v>
      </c>
      <c r="T24" s="28">
        <f t="shared" si="1"/>
        <v>0</v>
      </c>
      <c r="U24" s="29">
        <f>IFERROR(SUM($S24,$T24)/$S$32,"")</f>
        <v>0</v>
      </c>
      <c r="V24" s="96">
        <f>SUM(U24:U25)</f>
        <v>0</v>
      </c>
      <c r="W24" s="3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48" customHeight="1" thickBot="1">
      <c r="A25" s="26">
        <v>6</v>
      </c>
      <c r="B25" s="53" t="s">
        <v>238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8">
        <f t="shared" si="0"/>
        <v>0</v>
      </c>
      <c r="T25" s="28">
        <f t="shared" si="1"/>
        <v>0</v>
      </c>
      <c r="U25" s="29">
        <f t="shared" ref="U25:U29" si="4">IFERROR(SUM($S25,$T25)/$S$32,"")</f>
        <v>0</v>
      </c>
      <c r="V25" s="97"/>
      <c r="W25" s="3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48" customHeight="1" thickBot="1">
      <c r="A26" s="26">
        <v>7</v>
      </c>
      <c r="B26" s="53" t="s">
        <v>163</v>
      </c>
      <c r="C26" s="27">
        <v>0</v>
      </c>
      <c r="D26" s="27">
        <f>SUM('PA (Tabela 13)'!I24)</f>
        <v>2000000</v>
      </c>
      <c r="E26" s="27">
        <v>0</v>
      </c>
      <c r="F26" s="27">
        <v>0</v>
      </c>
      <c r="G26" s="27">
        <v>0</v>
      </c>
      <c r="H26" s="27">
        <f>SUM('PA (Tabela 13)'!J24)</f>
        <v>1650000</v>
      </c>
      <c r="I26" s="27">
        <v>0</v>
      </c>
      <c r="J26" s="27">
        <v>0</v>
      </c>
      <c r="K26" s="27">
        <v>0</v>
      </c>
      <c r="L26" s="27">
        <f>SUM('PA (Tabela 13)'!K24)</f>
        <v>1800000</v>
      </c>
      <c r="M26" s="27">
        <v>0</v>
      </c>
      <c r="N26" s="27">
        <v>0</v>
      </c>
      <c r="O26" s="27">
        <v>0</v>
      </c>
      <c r="P26" s="27">
        <f>SUM('PA (Tabela 13)'!L24)</f>
        <v>1950000</v>
      </c>
      <c r="Q26" s="27">
        <v>0</v>
      </c>
      <c r="R26" s="27">
        <v>0</v>
      </c>
      <c r="S26" s="28">
        <f t="shared" si="0"/>
        <v>7400000</v>
      </c>
      <c r="T26" s="28">
        <f t="shared" si="1"/>
        <v>0</v>
      </c>
      <c r="U26" s="29">
        <f t="shared" si="4"/>
        <v>0.15884941504776215</v>
      </c>
      <c r="V26" s="96">
        <f>SUM(U26:U27)</f>
        <v>0.15884941504776215</v>
      </c>
      <c r="W26" s="3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48" customHeight="1" thickBot="1">
      <c r="A27" s="26">
        <v>7</v>
      </c>
      <c r="B27" s="53" t="s">
        <v>239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8">
        <f t="shared" si="0"/>
        <v>0</v>
      </c>
      <c r="T27" s="28">
        <f t="shared" si="1"/>
        <v>0</v>
      </c>
      <c r="U27" s="29">
        <f t="shared" si="4"/>
        <v>0</v>
      </c>
      <c r="V27" s="97"/>
      <c r="W27" s="3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48" customHeight="1" thickBot="1">
      <c r="A28" s="26">
        <v>8</v>
      </c>
      <c r="B28" s="53" t="s">
        <v>164</v>
      </c>
      <c r="C28" s="27">
        <v>0</v>
      </c>
      <c r="D28" s="27">
        <f>SUM('PA (Tabela 13)'!I26)</f>
        <v>360000</v>
      </c>
      <c r="E28" s="27">
        <v>0</v>
      </c>
      <c r="F28" s="27">
        <v>0</v>
      </c>
      <c r="G28" s="27">
        <v>0</v>
      </c>
      <c r="H28" s="27">
        <f>SUM('PA (Tabela 13)'!J36)</f>
        <v>160000</v>
      </c>
      <c r="I28" s="27">
        <v>0</v>
      </c>
      <c r="J28" s="27">
        <v>0</v>
      </c>
      <c r="K28" s="27">
        <v>0</v>
      </c>
      <c r="L28" s="27">
        <f>SUM('PA (Tabela 13)'!K26)</f>
        <v>240000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8">
        <f t="shared" si="0"/>
        <v>760000</v>
      </c>
      <c r="T28" s="28">
        <f t="shared" si="1"/>
        <v>0</v>
      </c>
      <c r="U28" s="29">
        <f t="shared" si="4"/>
        <v>1.6314264248148545E-2</v>
      </c>
      <c r="V28" s="82">
        <f>SUM(U28:U30)</f>
        <v>0.11430718042288292</v>
      </c>
      <c r="W28" s="3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48" customHeight="1" thickBot="1">
      <c r="A29" s="26">
        <v>8</v>
      </c>
      <c r="B29" s="53" t="s">
        <v>165</v>
      </c>
      <c r="C29" s="27">
        <f>SUM('PA (Tabela 13)'!I27)</f>
        <v>360000</v>
      </c>
      <c r="D29" s="27">
        <f>SUM('PA (Tabela 13)'!I31,'PA (Tabela 13)'!I32)</f>
        <v>1045000</v>
      </c>
      <c r="E29" s="27">
        <v>0</v>
      </c>
      <c r="F29" s="27">
        <v>0</v>
      </c>
      <c r="G29" s="27">
        <f>SUM('PA (Tabela 13)'!J27)</f>
        <v>220000</v>
      </c>
      <c r="H29" s="27">
        <f>SUM('PA (Tabela 13)'!J37,'PA (Tabela 13)'!J38)</f>
        <v>470000</v>
      </c>
      <c r="I29" s="27">
        <v>0</v>
      </c>
      <c r="J29" s="27">
        <v>0</v>
      </c>
      <c r="K29" s="27">
        <f>SUM('PA (Tabela 13)'!K27)</f>
        <v>240000</v>
      </c>
      <c r="L29" s="27">
        <f>SUM('PA (Tabela 13)'!K31,'PA (Tabela 13)'!K38,'PA (Tabela 13)'!K40)</f>
        <v>930000</v>
      </c>
      <c r="M29" s="27">
        <v>0</v>
      </c>
      <c r="N29" s="27">
        <v>0</v>
      </c>
      <c r="O29" s="27">
        <f>SUM('PA (Tabela 13)'!L27)</f>
        <v>260000</v>
      </c>
      <c r="P29" s="27">
        <f>SUM('PA (Tabela 13)'!L37)</f>
        <v>300000</v>
      </c>
      <c r="Q29" s="27">
        <v>0</v>
      </c>
      <c r="R29" s="27">
        <v>0</v>
      </c>
      <c r="S29" s="28">
        <f t="shared" si="0"/>
        <v>3825000</v>
      </c>
      <c r="T29" s="28">
        <f t="shared" si="1"/>
        <v>0</v>
      </c>
      <c r="U29" s="29">
        <f t="shared" si="4"/>
        <v>8.2107974669958145E-2</v>
      </c>
      <c r="V29" s="83"/>
      <c r="W29" s="3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48" customHeight="1" thickBot="1">
      <c r="A30" s="26">
        <v>8</v>
      </c>
      <c r="B30" s="53" t="s">
        <v>50</v>
      </c>
      <c r="C30" s="27">
        <v>0</v>
      </c>
      <c r="D30" s="27">
        <f>SUM('PA (Tabela 13)'!I33)</f>
        <v>340000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f>SUM('PA (Tabela 13)'!K33)</f>
        <v>400000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8">
        <f t="shared" si="0"/>
        <v>740000</v>
      </c>
      <c r="T30" s="28">
        <f t="shared" si="1"/>
        <v>0</v>
      </c>
      <c r="U30" s="29">
        <f>IFERROR(SUM($S30,$T30)/$S$32,"")</f>
        <v>1.5884941504776217E-2</v>
      </c>
      <c r="V30" s="84"/>
      <c r="W30" s="3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34.5" customHeight="1" thickBot="1">
      <c r="A31" s="85" t="s">
        <v>51</v>
      </c>
      <c r="B31" s="86"/>
      <c r="C31" s="37">
        <f t="shared" ref="C31:P31" si="5">SUM(C5:C30)</f>
        <v>360000</v>
      </c>
      <c r="D31" s="37">
        <f t="shared" si="5"/>
        <v>11305000</v>
      </c>
      <c r="E31" s="37">
        <f t="shared" ref="E31" si="6">SUM(E5:E30)</f>
        <v>0</v>
      </c>
      <c r="F31" s="37">
        <f t="shared" ref="F31" si="7">SUM(F5:F30)</f>
        <v>1700000</v>
      </c>
      <c r="G31" s="37">
        <f t="shared" si="5"/>
        <v>220000</v>
      </c>
      <c r="H31" s="37">
        <f t="shared" si="5"/>
        <v>7935000</v>
      </c>
      <c r="I31" s="37">
        <f t="shared" ref="I31" si="8">SUM(I5:I30)</f>
        <v>0</v>
      </c>
      <c r="J31" s="37">
        <f t="shared" ref="J31" si="9">SUM(J5:J30)</f>
        <v>1450000</v>
      </c>
      <c r="K31" s="37">
        <f t="shared" si="5"/>
        <v>240000</v>
      </c>
      <c r="L31" s="37">
        <f t="shared" si="5"/>
        <v>9730000</v>
      </c>
      <c r="M31" s="37">
        <f t="shared" ref="M31" si="10">SUM(M5:M30)</f>
        <v>0</v>
      </c>
      <c r="N31" s="37">
        <f t="shared" ref="N31" si="11">SUM(N5:N30)</f>
        <v>1950000</v>
      </c>
      <c r="O31" s="37">
        <f t="shared" si="5"/>
        <v>260000</v>
      </c>
      <c r="P31" s="37">
        <f t="shared" si="5"/>
        <v>9685000</v>
      </c>
      <c r="Q31" s="37">
        <f t="shared" ref="Q31" si="12">SUM(Q5:Q30)</f>
        <v>0</v>
      </c>
      <c r="R31" s="37">
        <f t="shared" ref="R31" si="13">SUM(R5:R30)</f>
        <v>1750000</v>
      </c>
      <c r="S31" s="37">
        <f t="shared" si="0"/>
        <v>39735000</v>
      </c>
      <c r="T31" s="37">
        <f t="shared" si="1"/>
        <v>6850000</v>
      </c>
      <c r="U31" s="38"/>
      <c r="V31" s="39"/>
      <c r="W31" s="3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34.5" customHeight="1" thickBot="1">
      <c r="A32" s="77" t="s">
        <v>52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87">
        <f>S31+T31</f>
        <v>46585000</v>
      </c>
      <c r="T32" s="88"/>
      <c r="U32" s="89"/>
      <c r="V32" s="86"/>
      <c r="W32" s="3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4" spans="2:8" ht="15" customHeight="1">
      <c r="H34" s="48"/>
    </row>
    <row r="35" spans="2:8" ht="15" customHeight="1">
      <c r="B35" s="60" t="s">
        <v>240</v>
      </c>
      <c r="C35" s="56" t="s">
        <v>82</v>
      </c>
      <c r="D35" s="56" t="s">
        <v>87</v>
      </c>
      <c r="E35" s="56" t="s">
        <v>241</v>
      </c>
    </row>
    <row r="36" spans="2:8" ht="15" customHeight="1">
      <c r="B36" s="58" t="s">
        <v>252</v>
      </c>
      <c r="C36" s="54">
        <f>SUM('PA (Tabela 13)'!M2:M16,'PA (Tabela 13)'!M34,'PA (Tabela 13)'!M39,'PA (Tabela 13)'!M41)</f>
        <v>11380000</v>
      </c>
      <c r="D36" s="54">
        <f>SUM('PA (Tabela 13)'!M17:M24,'PA (Tabela 13)'!M26,'PA (Tabela 13)'!M31:M33,'PA (Tabela 13)'!M35:M38)</f>
        <v>33965000</v>
      </c>
      <c r="E36" s="54">
        <f>SUM('PA (Tabela 13)'!M25,'PA (Tabela 13)'!M27:M30,'PA (Tabela 13)'!M40)</f>
        <v>1240000</v>
      </c>
      <c r="F36" s="48"/>
    </row>
    <row r="37" spans="2:8" ht="15" customHeight="1">
      <c r="C37" s="55">
        <f>SUM(V5)</f>
        <v>0.24428464097885588</v>
      </c>
      <c r="D37" s="55">
        <v>0.73399999999999999</v>
      </c>
      <c r="E37" s="55">
        <v>2.4E-2</v>
      </c>
      <c r="F37" s="64"/>
    </row>
    <row r="40" spans="2:8" ht="15" customHeight="1">
      <c r="B40" s="61" t="s">
        <v>242</v>
      </c>
      <c r="C40" s="57" t="s">
        <v>82</v>
      </c>
      <c r="D40" s="57" t="s">
        <v>249</v>
      </c>
      <c r="E40" s="57" t="s">
        <v>248</v>
      </c>
    </row>
    <row r="41" spans="2:8" ht="15" customHeight="1">
      <c r="B41" s="58" t="s">
        <v>251</v>
      </c>
      <c r="C41" s="54">
        <f>SUM(S5:T13)</f>
        <v>11380000</v>
      </c>
      <c r="D41" s="54">
        <f>SUM(S14:T17,S18:T20,S26:T27)</f>
        <v>29880000</v>
      </c>
      <c r="E41" s="54">
        <f>SUM(S28:T30)</f>
        <v>5325000</v>
      </c>
      <c r="F41" s="48"/>
    </row>
    <row r="42" spans="2:8" ht="15" customHeight="1">
      <c r="B42" s="58" t="s">
        <v>244</v>
      </c>
      <c r="C42" s="55">
        <f>SUM(V5)</f>
        <v>0.24428464097885588</v>
      </c>
      <c r="D42" s="55">
        <f>SUM(V14,V18,V26)</f>
        <v>0.64140817859826127</v>
      </c>
      <c r="E42" s="55">
        <f>IFERROR(E41/SUM(C41:E41),"")</f>
        <v>0.1143071804228829</v>
      </c>
      <c r="F42" s="64"/>
    </row>
    <row r="43" spans="2:8" ht="15" customHeight="1">
      <c r="B43" s="58" t="s">
        <v>243</v>
      </c>
      <c r="C43" s="59" t="s">
        <v>245</v>
      </c>
      <c r="D43" s="59" t="s">
        <v>246</v>
      </c>
      <c r="E43" s="59" t="s">
        <v>247</v>
      </c>
    </row>
    <row r="45" spans="2:8" ht="15" customHeight="1">
      <c r="C45" s="80" t="s">
        <v>250</v>
      </c>
      <c r="D45" s="81"/>
      <c r="E45" s="81"/>
    </row>
  </sheetData>
  <mergeCells count="17">
    <mergeCell ref="V21:V23"/>
    <mergeCell ref="V24:V25"/>
    <mergeCell ref="V26:V27"/>
    <mergeCell ref="C3:F3"/>
    <mergeCell ref="G3:J3"/>
    <mergeCell ref="K3:N3"/>
    <mergeCell ref="O3:R3"/>
    <mergeCell ref="A1:V1"/>
    <mergeCell ref="C2:P2"/>
    <mergeCell ref="V5:V13"/>
    <mergeCell ref="V14:V17"/>
    <mergeCell ref="V18:V20"/>
    <mergeCell ref="A32:R32"/>
    <mergeCell ref="C45:E45"/>
    <mergeCell ref="V28:V30"/>
    <mergeCell ref="A31:B31"/>
    <mergeCell ref="S32:V32"/>
  </mergeCells>
  <pageMargins left="0.25" right="0.25" top="0.75" bottom="0.75" header="0" footer="0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4"/>
  <sheetViews>
    <sheetView topLeftCell="A12" workbookViewId="0">
      <selection activeCell="B29" sqref="B29"/>
    </sheetView>
  </sheetViews>
  <sheetFormatPr defaultColWidth="12.625" defaultRowHeight="15" customHeight="1"/>
  <cols>
    <col min="1" max="1" width="24.25" customWidth="1"/>
    <col min="2" max="2" width="61.25" bestFit="1" customWidth="1"/>
    <col min="3" max="3" width="4.25" bestFit="1" customWidth="1"/>
    <col min="4" max="4" width="7" customWidth="1"/>
    <col min="5" max="5" width="38.875" customWidth="1"/>
    <col min="6" max="6" width="99.875" customWidth="1"/>
    <col min="7" max="26" width="7.625" customWidth="1"/>
  </cols>
  <sheetData>
    <row r="1" spans="1:26" ht="26.25" thickBot="1">
      <c r="A1" s="40" t="s">
        <v>12</v>
      </c>
      <c r="B1" s="40" t="s">
        <v>265</v>
      </c>
      <c r="C1" s="40" t="s">
        <v>53</v>
      </c>
      <c r="D1" s="40" t="s">
        <v>0</v>
      </c>
      <c r="E1" s="40" t="s">
        <v>54</v>
      </c>
      <c r="F1" s="40" t="s">
        <v>55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6.25" thickBot="1">
      <c r="A2" s="42" t="s">
        <v>255</v>
      </c>
      <c r="B2" s="43" t="s">
        <v>266</v>
      </c>
      <c r="C2" s="42">
        <v>1</v>
      </c>
      <c r="D2" s="42" t="s">
        <v>56</v>
      </c>
      <c r="E2" s="42" t="s">
        <v>211</v>
      </c>
      <c r="F2" s="65" t="s">
        <v>263</v>
      </c>
    </row>
    <row r="3" spans="1:26" ht="24.75" customHeight="1" thickBot="1">
      <c r="A3" s="42" t="s">
        <v>255</v>
      </c>
      <c r="B3" s="43"/>
      <c r="C3" s="42">
        <v>1</v>
      </c>
      <c r="D3" s="42" t="s">
        <v>57</v>
      </c>
      <c r="E3" s="42" t="s">
        <v>212</v>
      </c>
      <c r="F3" s="65" t="s">
        <v>264</v>
      </c>
    </row>
    <row r="4" spans="1:26" ht="24.75" customHeight="1" thickBot="1">
      <c r="A4" s="42" t="s">
        <v>256</v>
      </c>
      <c r="B4" s="43" t="s">
        <v>267</v>
      </c>
      <c r="C4" s="42">
        <v>2</v>
      </c>
      <c r="D4" s="42" t="s">
        <v>58</v>
      </c>
      <c r="E4" s="42" t="s">
        <v>274</v>
      </c>
      <c r="F4" s="65" t="s">
        <v>59</v>
      </c>
    </row>
    <row r="5" spans="1:26" ht="24.75" customHeight="1" thickBot="1">
      <c r="A5" s="42" t="s">
        <v>256</v>
      </c>
      <c r="B5" s="42"/>
      <c r="C5" s="42">
        <v>2</v>
      </c>
      <c r="D5" s="42" t="s">
        <v>60</v>
      </c>
      <c r="E5" s="42" t="s">
        <v>213</v>
      </c>
      <c r="F5" s="65" t="s">
        <v>275</v>
      </c>
    </row>
    <row r="6" spans="1:26" ht="24.75" customHeight="1" thickBot="1">
      <c r="A6" s="42" t="s">
        <v>256</v>
      </c>
      <c r="B6" s="42"/>
      <c r="C6" s="42">
        <v>2</v>
      </c>
      <c r="D6" s="42" t="s">
        <v>61</v>
      </c>
      <c r="E6" s="42" t="s">
        <v>214</v>
      </c>
      <c r="F6" s="65" t="s">
        <v>62</v>
      </c>
    </row>
    <row r="7" spans="1:26" ht="26.25" thickBot="1">
      <c r="A7" s="42" t="s">
        <v>256</v>
      </c>
      <c r="B7" s="42"/>
      <c r="C7" s="42">
        <v>2</v>
      </c>
      <c r="D7" s="42" t="s">
        <v>63</v>
      </c>
      <c r="E7" s="42" t="s">
        <v>215</v>
      </c>
      <c r="F7" s="65" t="s">
        <v>276</v>
      </c>
    </row>
    <row r="8" spans="1:26" ht="39" thickBot="1">
      <c r="A8" s="42" t="s">
        <v>256</v>
      </c>
      <c r="B8" s="42"/>
      <c r="C8" s="42">
        <v>2</v>
      </c>
      <c r="D8" s="42" t="s">
        <v>64</v>
      </c>
      <c r="E8" s="42" t="s">
        <v>277</v>
      </c>
      <c r="F8" s="65" t="s">
        <v>278</v>
      </c>
    </row>
    <row r="9" spans="1:26" ht="24.75" customHeight="1" thickBot="1">
      <c r="A9" s="42" t="s">
        <v>256</v>
      </c>
      <c r="B9" s="42"/>
      <c r="C9" s="42">
        <v>2</v>
      </c>
      <c r="D9" s="42" t="s">
        <v>65</v>
      </c>
      <c r="E9" s="42" t="s">
        <v>216</v>
      </c>
      <c r="F9" s="65" t="s">
        <v>279</v>
      </c>
    </row>
    <row r="10" spans="1:26" ht="24.75" customHeight="1" thickBot="1">
      <c r="A10" s="42" t="s">
        <v>256</v>
      </c>
      <c r="B10" s="42"/>
      <c r="C10" s="42">
        <v>2</v>
      </c>
      <c r="D10" s="42" t="s">
        <v>280</v>
      </c>
      <c r="E10" s="42" t="s">
        <v>217</v>
      </c>
      <c r="F10" s="65" t="s">
        <v>281</v>
      </c>
    </row>
    <row r="11" spans="1:26" ht="48.75" thickBot="1">
      <c r="A11" s="42" t="s">
        <v>257</v>
      </c>
      <c r="B11" s="43" t="s">
        <v>268</v>
      </c>
      <c r="C11" s="42">
        <v>3</v>
      </c>
      <c r="D11" s="42" t="s">
        <v>66</v>
      </c>
      <c r="E11" s="42" t="s">
        <v>218</v>
      </c>
      <c r="F11" s="65" t="s">
        <v>282</v>
      </c>
    </row>
    <row r="12" spans="1:26" ht="24.75" customHeight="1" thickBot="1">
      <c r="A12" s="42" t="s">
        <v>257</v>
      </c>
      <c r="B12" s="42"/>
      <c r="C12" s="42">
        <v>3</v>
      </c>
      <c r="D12" s="42" t="s">
        <v>67</v>
      </c>
      <c r="E12" s="42" t="s">
        <v>283</v>
      </c>
      <c r="F12" s="65" t="s">
        <v>284</v>
      </c>
    </row>
    <row r="13" spans="1:26" ht="24.75" customHeight="1" thickBot="1">
      <c r="A13" s="42" t="s">
        <v>257</v>
      </c>
      <c r="B13" s="42"/>
      <c r="C13" s="42">
        <v>3</v>
      </c>
      <c r="D13" s="42" t="s">
        <v>68</v>
      </c>
      <c r="E13" s="42" t="s">
        <v>219</v>
      </c>
      <c r="F13" s="65" t="s">
        <v>285</v>
      </c>
    </row>
    <row r="14" spans="1:26" ht="24.75" customHeight="1" thickBot="1">
      <c r="A14" s="42" t="s">
        <v>257</v>
      </c>
      <c r="B14" s="42"/>
      <c r="C14" s="42">
        <v>3</v>
      </c>
      <c r="D14" s="42" t="s">
        <v>69</v>
      </c>
      <c r="E14" s="42" t="s">
        <v>286</v>
      </c>
      <c r="F14" s="65" t="s">
        <v>287</v>
      </c>
    </row>
    <row r="15" spans="1:26" ht="24.75" customHeight="1" thickBot="1">
      <c r="A15" s="42" t="s">
        <v>258</v>
      </c>
      <c r="B15" s="43" t="s">
        <v>269</v>
      </c>
      <c r="C15" s="42">
        <v>4</v>
      </c>
      <c r="D15" s="42" t="s">
        <v>70</v>
      </c>
      <c r="E15" s="42" t="s">
        <v>288</v>
      </c>
      <c r="F15" s="65" t="s">
        <v>289</v>
      </c>
    </row>
    <row r="16" spans="1:26" ht="48.75" thickBot="1">
      <c r="A16" s="42" t="s">
        <v>258</v>
      </c>
      <c r="B16" s="42"/>
      <c r="C16" s="42">
        <v>4</v>
      </c>
      <c r="D16" s="42" t="s">
        <v>71</v>
      </c>
      <c r="E16" s="42" t="s">
        <v>220</v>
      </c>
      <c r="F16" s="65" t="s">
        <v>290</v>
      </c>
    </row>
    <row r="17" spans="1:6" ht="24.75" thickBot="1">
      <c r="A17" s="42"/>
      <c r="B17" s="42"/>
      <c r="C17" s="42"/>
      <c r="D17" s="42"/>
      <c r="E17" s="42" t="s">
        <v>221</v>
      </c>
      <c r="F17" s="65" t="s">
        <v>291</v>
      </c>
    </row>
    <row r="18" spans="1:6" ht="24.75" customHeight="1" thickBot="1">
      <c r="A18" s="42" t="s">
        <v>259</v>
      </c>
      <c r="B18" s="43" t="s">
        <v>270</v>
      </c>
      <c r="C18" s="42">
        <v>5</v>
      </c>
      <c r="D18" s="42" t="s">
        <v>72</v>
      </c>
      <c r="E18" s="42" t="s">
        <v>222</v>
      </c>
      <c r="F18" s="65" t="s">
        <v>292</v>
      </c>
    </row>
    <row r="19" spans="1:6" ht="24.75" customHeight="1" thickBot="1">
      <c r="A19" s="42" t="s">
        <v>259</v>
      </c>
      <c r="B19" s="42"/>
      <c r="C19" s="42">
        <v>5</v>
      </c>
      <c r="D19" s="42" t="s">
        <v>73</v>
      </c>
      <c r="E19" s="42" t="s">
        <v>223</v>
      </c>
      <c r="F19" s="65" t="s">
        <v>293</v>
      </c>
    </row>
    <row r="20" spans="1:6" ht="24.75" customHeight="1" thickBot="1">
      <c r="A20" s="42" t="s">
        <v>259</v>
      </c>
      <c r="B20" s="42"/>
      <c r="C20" s="42">
        <v>5</v>
      </c>
      <c r="D20" s="42" t="s">
        <v>74</v>
      </c>
      <c r="E20" s="42" t="s">
        <v>41</v>
      </c>
      <c r="F20" s="65" t="s">
        <v>294</v>
      </c>
    </row>
    <row r="21" spans="1:6" ht="24.75" customHeight="1" thickBot="1">
      <c r="A21" s="42" t="s">
        <v>260</v>
      </c>
      <c r="B21" s="43" t="s">
        <v>271</v>
      </c>
      <c r="C21" s="42">
        <v>6</v>
      </c>
      <c r="D21" s="42" t="s">
        <v>75</v>
      </c>
      <c r="E21" s="42" t="s">
        <v>224</v>
      </c>
      <c r="F21" s="65" t="s">
        <v>295</v>
      </c>
    </row>
    <row r="22" spans="1:6" ht="24.75" customHeight="1" thickBot="1">
      <c r="A22" s="42" t="s">
        <v>260</v>
      </c>
      <c r="B22" s="42"/>
      <c r="C22" s="42">
        <v>6</v>
      </c>
      <c r="D22" s="42" t="s">
        <v>76</v>
      </c>
      <c r="E22" s="42" t="s">
        <v>225</v>
      </c>
      <c r="F22" s="65" t="s">
        <v>296</v>
      </c>
    </row>
    <row r="23" spans="1:6" ht="39" thickBot="1">
      <c r="A23" s="42" t="s">
        <v>261</v>
      </c>
      <c r="B23" s="43" t="s">
        <v>272</v>
      </c>
      <c r="C23" s="42">
        <v>7</v>
      </c>
      <c r="D23" s="42" t="s">
        <v>77</v>
      </c>
      <c r="E23" s="42" t="s">
        <v>297</v>
      </c>
      <c r="F23" s="65" t="s">
        <v>298</v>
      </c>
    </row>
    <row r="24" spans="1:6" ht="24.75" customHeight="1" thickBot="1">
      <c r="A24" s="42" t="s">
        <v>261</v>
      </c>
      <c r="B24" s="42"/>
      <c r="C24" s="42">
        <v>7</v>
      </c>
      <c r="D24" s="42" t="s">
        <v>78</v>
      </c>
      <c r="E24" s="42" t="s">
        <v>226</v>
      </c>
      <c r="F24" s="65" t="s">
        <v>299</v>
      </c>
    </row>
    <row r="25" spans="1:6" ht="36.75" thickBot="1">
      <c r="A25" s="42" t="s">
        <v>262</v>
      </c>
      <c r="B25" s="43" t="s">
        <v>273</v>
      </c>
      <c r="C25" s="42">
        <v>8</v>
      </c>
      <c r="D25" s="42" t="s">
        <v>79</v>
      </c>
      <c r="E25" s="42" t="s">
        <v>300</v>
      </c>
      <c r="F25" s="65" t="s">
        <v>301</v>
      </c>
    </row>
    <row r="26" spans="1:6" ht="24.75" customHeight="1" thickBot="1">
      <c r="A26" s="42" t="s">
        <v>262</v>
      </c>
      <c r="B26" s="42"/>
      <c r="C26" s="42">
        <v>8</v>
      </c>
      <c r="D26" s="42" t="s">
        <v>80</v>
      </c>
      <c r="E26" s="42" t="s">
        <v>302</v>
      </c>
      <c r="F26" s="65" t="s">
        <v>303</v>
      </c>
    </row>
    <row r="27" spans="1:6" ht="39" thickBot="1">
      <c r="A27" s="42" t="s">
        <v>262</v>
      </c>
      <c r="B27" s="42"/>
      <c r="C27" s="42">
        <v>8</v>
      </c>
      <c r="D27" s="42" t="s">
        <v>81</v>
      </c>
      <c r="E27" s="42" t="s">
        <v>304</v>
      </c>
      <c r="F27" s="65" t="s">
        <v>305</v>
      </c>
    </row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pageMargins left="0.511811024" right="0.511811024" top="0.78740157499999996" bottom="0.7874015749999999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>
      <c r="A1" s="44" t="s">
        <v>19</v>
      </c>
      <c r="B1" s="44" t="s">
        <v>82</v>
      </c>
      <c r="C1" s="44" t="s">
        <v>83</v>
      </c>
      <c r="D1" s="44" t="s">
        <v>84</v>
      </c>
      <c r="E1" s="44" t="s">
        <v>85</v>
      </c>
      <c r="F1" s="44" t="s">
        <v>17</v>
      </c>
      <c r="G1" s="44" t="s">
        <v>86</v>
      </c>
    </row>
    <row r="2" spans="1:7" ht="14.25" customHeight="1">
      <c r="A2" s="44" t="s">
        <v>20</v>
      </c>
      <c r="B2" s="44" t="s">
        <v>87</v>
      </c>
      <c r="C2" s="44" t="s">
        <v>88</v>
      </c>
      <c r="D2" s="44" t="s">
        <v>89</v>
      </c>
      <c r="E2" s="44" t="s">
        <v>90</v>
      </c>
      <c r="F2" s="44" t="s">
        <v>18</v>
      </c>
      <c r="G2" s="44" t="s">
        <v>91</v>
      </c>
    </row>
    <row r="3" spans="1:7" ht="14.25" customHeight="1">
      <c r="A3" s="44" t="s">
        <v>21</v>
      </c>
      <c r="B3" s="44" t="s">
        <v>92</v>
      </c>
      <c r="C3" s="44" t="s">
        <v>93</v>
      </c>
      <c r="E3" s="44" t="s">
        <v>94</v>
      </c>
      <c r="F3" s="44" t="s">
        <v>14</v>
      </c>
      <c r="G3" s="44" t="s">
        <v>94</v>
      </c>
    </row>
    <row r="4" spans="1:7" ht="14.25" customHeight="1">
      <c r="A4" s="44" t="s">
        <v>22</v>
      </c>
      <c r="C4" s="44" t="s">
        <v>95</v>
      </c>
      <c r="E4" s="44" t="s">
        <v>96</v>
      </c>
      <c r="G4" s="44" t="s">
        <v>97</v>
      </c>
    </row>
    <row r="5" spans="1:7" ht="14.25" customHeight="1">
      <c r="A5" s="44" t="s">
        <v>23</v>
      </c>
      <c r="E5" s="44" t="s">
        <v>98</v>
      </c>
    </row>
    <row r="6" spans="1:7" ht="14.25" customHeight="1">
      <c r="A6" s="44" t="s">
        <v>24</v>
      </c>
      <c r="E6" s="44" t="s">
        <v>99</v>
      </c>
    </row>
    <row r="7" spans="1:7" ht="14.25" customHeight="1">
      <c r="A7" s="44" t="s">
        <v>25</v>
      </c>
      <c r="E7" s="44" t="s">
        <v>100</v>
      </c>
    </row>
    <row r="8" spans="1:7" ht="14.25" customHeight="1">
      <c r="A8" s="44" t="s">
        <v>26</v>
      </c>
      <c r="E8" s="44" t="s">
        <v>101</v>
      </c>
    </row>
    <row r="9" spans="1:7" ht="14.25" customHeight="1">
      <c r="A9" s="44" t="s">
        <v>27</v>
      </c>
      <c r="E9" s="44" t="s">
        <v>102</v>
      </c>
    </row>
    <row r="10" spans="1:7" ht="14.25" customHeight="1">
      <c r="A10" s="44" t="s">
        <v>28</v>
      </c>
    </row>
    <row r="11" spans="1:7" ht="14.25" customHeight="1">
      <c r="A11" s="44" t="s">
        <v>29</v>
      </c>
    </row>
    <row r="12" spans="1:7" ht="14.25" customHeight="1">
      <c r="A12" s="44" t="s">
        <v>30</v>
      </c>
    </row>
    <row r="13" spans="1:7" ht="14.25" customHeight="1">
      <c r="A13" s="44" t="s">
        <v>31</v>
      </c>
    </row>
    <row r="14" spans="1:7" ht="14.25" customHeight="1">
      <c r="A14" s="44" t="s">
        <v>32</v>
      </c>
    </row>
    <row r="15" spans="1:7" ht="14.25" customHeight="1">
      <c r="A15" s="44" t="s">
        <v>33</v>
      </c>
    </row>
    <row r="16" spans="1:7" ht="14.25" customHeight="1">
      <c r="A16" s="44" t="s">
        <v>34</v>
      </c>
    </row>
    <row r="17" spans="1:1" ht="14.25" customHeight="1">
      <c r="A17" s="44" t="s">
        <v>35</v>
      </c>
    </row>
    <row r="18" spans="1:1" ht="14.25" customHeight="1">
      <c r="A18" s="44" t="s">
        <v>36</v>
      </c>
    </row>
    <row r="19" spans="1:1" ht="14.25" customHeight="1">
      <c r="A19" s="44" t="s">
        <v>37</v>
      </c>
    </row>
    <row r="20" spans="1:1" ht="14.25" customHeight="1">
      <c r="A20" s="44" t="s">
        <v>38</v>
      </c>
    </row>
    <row r="21" spans="1:1" ht="14.25" customHeight="1">
      <c r="A21" s="44" t="s">
        <v>39</v>
      </c>
    </row>
    <row r="22" spans="1:1" ht="14.25" customHeight="1">
      <c r="A22" s="44" t="s">
        <v>40</v>
      </c>
    </row>
    <row r="23" spans="1:1" ht="14.25" customHeight="1">
      <c r="A23" s="44" t="s">
        <v>41</v>
      </c>
    </row>
    <row r="24" spans="1:1" ht="14.25" customHeight="1">
      <c r="A24" s="44" t="s">
        <v>42</v>
      </c>
    </row>
    <row r="25" spans="1:1" ht="14.25" customHeight="1">
      <c r="A25" s="44" t="s">
        <v>43</v>
      </c>
    </row>
    <row r="26" spans="1:1" ht="14.25" customHeight="1">
      <c r="A26" s="44" t="s">
        <v>44</v>
      </c>
    </row>
    <row r="27" spans="1:1" ht="14.25" customHeight="1">
      <c r="A27" s="44" t="s">
        <v>45</v>
      </c>
    </row>
    <row r="28" spans="1:1" ht="14.25" customHeight="1">
      <c r="A28" s="44" t="s">
        <v>46</v>
      </c>
    </row>
    <row r="29" spans="1:1" ht="14.25" customHeight="1">
      <c r="A29" s="44" t="s">
        <v>47</v>
      </c>
    </row>
    <row r="30" spans="1:1" ht="14.25" customHeight="1">
      <c r="A30" s="44" t="s">
        <v>48</v>
      </c>
    </row>
    <row r="31" spans="1:1" ht="14.25" customHeight="1">
      <c r="A31" s="44" t="s">
        <v>49</v>
      </c>
    </row>
    <row r="32" spans="1:1" ht="14.25" customHeight="1">
      <c r="A32" s="44" t="s">
        <v>50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PA (Tabela 13)</vt:lpstr>
      <vt:lpstr>PI Fehidro (Tabela 14)</vt:lpstr>
      <vt:lpstr>PDCs Del CRH 246</vt:lpstr>
      <vt:lpstr>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Gilson Nashiro</cp:lastModifiedBy>
  <cp:lastPrinted>2020-03-11T20:48:19Z</cp:lastPrinted>
  <dcterms:created xsi:type="dcterms:W3CDTF">2013-08-15T20:01:52Z</dcterms:created>
  <dcterms:modified xsi:type="dcterms:W3CDTF">2025-12-02T14:36:16Z</dcterms:modified>
</cp:coreProperties>
</file>