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784ECC1-6345-4BCB-86A7-AE72E9B8226D}" xr6:coauthVersionLast="47" xr6:coauthVersionMax="47" xr10:uidLastSave="{00000000-0000-0000-0000-000000000000}"/>
  <bookViews>
    <workbookView xWindow="28680" yWindow="-120" windowWidth="21840" windowHeight="13020" tabRatio="630" activeTab="1" xr2:uid="{00000000-000D-0000-FFFF-FFFF00000000}"/>
  </bookViews>
  <sheets>
    <sheet name="Plano de Aplicação" sheetId="8" r:id="rId1"/>
    <sheet name="Plano de Custeio " sheetId="10" r:id="rId2"/>
    <sheet name="Memória de cálculo investimento" sheetId="11" r:id="rId3"/>
  </sheets>
  <definedNames>
    <definedName name="_xlnm.Print_Area" localSheetId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1" l="1"/>
  <c r="G32" i="11"/>
  <c r="J32" i="11" s="1"/>
  <c r="K42" i="11"/>
  <c r="K44" i="11" s="1"/>
  <c r="K41" i="11"/>
  <c r="K40" i="11"/>
  <c r="K36" i="11"/>
  <c r="J35" i="11"/>
  <c r="J34" i="11"/>
  <c r="J31" i="11"/>
  <c r="G33" i="11"/>
  <c r="J19" i="11"/>
  <c r="J44" i="11" l="1"/>
  <c r="J45" i="11" s="1"/>
  <c r="J20" i="11"/>
  <c r="B30" i="8"/>
  <c r="C50" i="10" l="1"/>
  <c r="B50" i="10" s="1"/>
  <c r="B22" i="8" s="1"/>
  <c r="C32" i="10"/>
  <c r="C27" i="10"/>
  <c r="C20" i="10"/>
  <c r="C11" i="10"/>
  <c r="C51" i="10" l="1"/>
  <c r="C70" i="8" l="1"/>
  <c r="B49" i="8"/>
  <c r="B44" i="8"/>
  <c r="B39" i="8"/>
  <c r="B34" i="8"/>
  <c r="C9" i="8"/>
  <c r="C13" i="8" l="1"/>
  <c r="C41" i="8"/>
  <c r="C66" i="8"/>
  <c r="C64" i="8"/>
  <c r="B29" i="8"/>
  <c r="C26" i="8" s="1"/>
  <c r="C31" i="8"/>
  <c r="C36" i="8"/>
  <c r="C18" i="8"/>
  <c r="B51" i="10" s="1"/>
  <c r="D60" i="8"/>
  <c r="B48" i="10" l="1"/>
  <c r="B47" i="10"/>
  <c r="B40" i="10"/>
  <c r="B34" i="10"/>
  <c r="B22" i="10"/>
  <c r="B16" i="10"/>
  <c r="B10" i="10"/>
  <c r="B9" i="10"/>
  <c r="B46" i="10"/>
  <c r="B39" i="10"/>
  <c r="B26" i="10"/>
  <c r="B15" i="10"/>
  <c r="B45" i="10"/>
  <c r="B37" i="10"/>
  <c r="B31" i="10"/>
  <c r="B25" i="10"/>
  <c r="B19" i="10"/>
  <c r="B14" i="10"/>
  <c r="B8" i="10"/>
  <c r="B11" i="10" s="1"/>
  <c r="B43" i="10"/>
  <c r="B35" i="10"/>
  <c r="B29" i="10"/>
  <c r="B23" i="10"/>
  <c r="B17" i="10"/>
  <c r="B38" i="10"/>
  <c r="B30" i="10"/>
  <c r="B49" i="10"/>
  <c r="B44" i="10"/>
  <c r="B36" i="10"/>
  <c r="B18" i="10"/>
  <c r="B42" i="10"/>
  <c r="B41" i="10"/>
  <c r="B24" i="10"/>
  <c r="C46" i="8"/>
  <c r="C25" i="8" s="1"/>
  <c r="B54" i="8" s="1"/>
  <c r="C8" i="8"/>
  <c r="B53" i="8" s="1"/>
  <c r="C60" i="8"/>
  <c r="B32" i="10" l="1"/>
  <c r="B21" i="8" s="1"/>
  <c r="B20" i="10"/>
  <c r="B20" i="8" s="1"/>
  <c r="B27" i="10"/>
  <c r="C52" i="8"/>
  <c r="C74" i="8" s="1"/>
  <c r="C75" i="8" s="1"/>
  <c r="B23" i="8"/>
  <c r="B7" i="10"/>
  <c r="C7" i="10" s="1"/>
  <c r="B52" i="10" l="1"/>
  <c r="B5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Miramar de Souza Almeida</author>
  </authors>
  <commentList>
    <comment ref="B72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Caso o resultado dos empreendimentos no anexo III seja negativo, insira o número com sinal de subtração.</t>
        </r>
      </text>
    </comment>
    <comment ref="C73" authorId="0" shapeId="0" xr:uid="{00000000-0006-0000-0000-000002000000}">
      <text>
        <r>
          <rPr>
            <b/>
            <sz val="8"/>
            <color indexed="81"/>
            <rFont val="Arial"/>
            <family val="2"/>
          </rPr>
          <t>Recurso de custeio transferido para investimento.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<sst xmlns="http://schemas.openxmlformats.org/spreadsheetml/2006/main" count="248" uniqueCount="202">
  <si>
    <t>ANEXO I - PLANO DE APLICAÇÃO DE RECURSOS DA COBRANÇA PARA (ANO)</t>
  </si>
  <si>
    <t>Decreto estadual nº 50.667, de 30 de março de 2006</t>
  </si>
  <si>
    <t>1 RECEITA</t>
  </si>
  <si>
    <t>SUB-TOTAL</t>
  </si>
  <si>
    <t>TOTAL</t>
  </si>
  <si>
    <t>%</t>
  </si>
  <si>
    <t>1.1 Previsão de Arrecadação no Exercício (ano vigente) - Programa 2625 - Ação xxxx- LOA</t>
  </si>
  <si>
    <t>2 AJUSTE DA RECEITA (ANO ANTERIOR)</t>
  </si>
  <si>
    <t>2.1 Ajuste da Arrecadação</t>
  </si>
  <si>
    <t>2.1.1 Previsão de arrecadação (ano anterior)</t>
  </si>
  <si>
    <t>2.1.2 Arrecadação (ano anterior)</t>
  </si>
  <si>
    <t>2.1.3 Restituição de valores cobrados pelo uso da água ao usuário</t>
  </si>
  <si>
    <t xml:space="preserve">2.2 Ajuste do Custeio </t>
  </si>
  <si>
    <t>2.2.1 Previsão de alocação para Custeio (ano anterior)</t>
  </si>
  <si>
    <t>2.2.2 Repasse efetivo para Custeio (ano anterior) (Somatória de "Resgate para transferência ao DAEE" + "Repasse sobre valores arrecadados")</t>
  </si>
  <si>
    <t>3 DESPESAS DE CUSTEIO (conforme Anexo II)</t>
  </si>
  <si>
    <t>3.1 Alocação da previsão de arrecadação (máximo de 10%)</t>
  </si>
  <si>
    <t xml:space="preserve">3.1.1 Custos Operacionais da Cobrança (Alinea "a", Inciso VI, Artigo 22) </t>
  </si>
  <si>
    <t>3.1.2 Atividades de Secretaria Executiva (Alinea "b", Inciso VI, Artigo 22)</t>
  </si>
  <si>
    <t>3.1.3 Outras Despesas de Custeio (Alinea "c", Inciso VI, Artigo 22)</t>
  </si>
  <si>
    <t xml:space="preserve">3.1.4 Pessoal </t>
  </si>
  <si>
    <t>3.1.5 Transferência para DAEE - ressarcimento de tarifas de cobrança</t>
  </si>
  <si>
    <t>4 AJUSTES DO EXERCÍCIO ANTERIOR E PREVISÕES PARA O EXERCÍCIO ATUAL</t>
  </si>
  <si>
    <t>4.1 Rendimentos</t>
  </si>
  <si>
    <t>4.1.1 Previsão de rendimentos (ano anterior)</t>
  </si>
  <si>
    <t>4.1.2 Rendimentos (ano anterior)</t>
  </si>
  <si>
    <t>4.1.3 Ajuste do exercício (ano anterior) (previsto x rendimentos)</t>
  </si>
  <si>
    <t>4.1.4 Previsão para o exercício de (ano vigente)</t>
  </si>
  <si>
    <t>4.2 Taxa de Administração do Agente Financeiro (Inc. V, Artigo 22)</t>
  </si>
  <si>
    <t>4.2.1 Previsão da Taxa de Administração (ano anterior)</t>
  </si>
  <si>
    <t>4.2.2 Desembolso efetuado (ano anterior)</t>
  </si>
  <si>
    <t>4.2.3 Ajuste da Taxa de Administração do Agente Financeiro (ano anterior)</t>
  </si>
  <si>
    <t>4.2.4 Provisão para taxa de Administração do Agente Financeiro (vigente)</t>
  </si>
  <si>
    <t>4.3 Taxa de Liberação do Agente Financeiro (Inc. V, Artigo 22)</t>
  </si>
  <si>
    <t>4.3.1 Previsão da Taxa de Liberação do Agente Financeiro (ano anterior)</t>
  </si>
  <si>
    <t>4.3.2 Desembolso efetuado (ano anterior)</t>
  </si>
  <si>
    <t>4.3.3 Ajuste da Taxa de Liberação do Agente Financeiro (ano anterior)</t>
  </si>
  <si>
    <t>4.3.4 Provisão para Taxa de Liberação do Agente Financeiro (ano vigente)</t>
  </si>
  <si>
    <t>4.4 Taxa de Liberação dos Agentes Técnicos (Inc. V, Artigo 22)</t>
  </si>
  <si>
    <t>4.4.1 Previsão da Taxa de Liberação dos Agentes Técnicos (ano anterior)</t>
  </si>
  <si>
    <t>4.4.2 Desembolso efetuado (ano anterior)</t>
  </si>
  <si>
    <t>4.4.3 Ajuste da Taxa de Liberação dos Agentes Técnicos (ano anterior)</t>
  </si>
  <si>
    <t>4.4.4 Provisão para Taxa de Liberação dos Agentes Técnicos (ano vigente)</t>
  </si>
  <si>
    <t>4.5 Taxa de Comissão de Estudos dos Agentes Técnicos (Inc. V, Artigo 22)</t>
  </si>
  <si>
    <t>4.5.1 Previsão da Taxa Comissão de Estudos dos Agentes Técnicos  (ano anterior)</t>
  </si>
  <si>
    <t>4.5.2 Desembolso efetuado (ano anterior)</t>
  </si>
  <si>
    <t>4.5.3 Ajuste da Taxa Comissão de Estudos dos Agentes Técnicos (ano anterior)</t>
  </si>
  <si>
    <t>4.5.4 Provisão para Taxa Comissão de Estudos dos Agentes Técnicos (ano vigente)</t>
  </si>
  <si>
    <t>5 APURAÇÃO PARCIAL DA DISPONIBILIDADE PARA INVESTIMENTO</t>
  </si>
  <si>
    <t>5.1 Ajuste da receita (transporte item 2)</t>
  </si>
  <si>
    <t>5.2 Total dos Ajustes e Previsões (transporte item 4)</t>
  </si>
  <si>
    <t>5.3 Recebimento da Transferência entre Bacias efetuada por outro(s) CBH(s)</t>
  </si>
  <si>
    <t>5.4 Crédito - acerto de valor(es) efetuado pelo Agente Financeiro</t>
  </si>
  <si>
    <t>5.5 Débito - acerto de valor(es) efetuado pelo Agente Financeiro</t>
  </si>
  <si>
    <t>6 DESPESAS DE INVESTIMENTO</t>
  </si>
  <si>
    <t xml:space="preserve">6.1 Alocação da previsão de arrecadação para Investimento </t>
  </si>
  <si>
    <t>6.2 Empréstimos contratados (Inc. I, Artigo 22)</t>
  </si>
  <si>
    <t>6.3 Bases técnicas e instrum.da Política Est. de Rec. Hídricos (Inc. II, Artigo 22)</t>
  </si>
  <si>
    <t>6.4 Transferências entre Bacias (Inc. III, Artigo 22)</t>
  </si>
  <si>
    <t>6.5 Pagamentos (inc. IV, art. 22)</t>
  </si>
  <si>
    <t xml:space="preserve">6.5.1  Manutenção de sistemas de controle da cobrança </t>
  </si>
  <si>
    <t>6.6 Lançamentos a Crédito constantes no extrato bancário (ano anterior)</t>
  </si>
  <si>
    <t>6.6.1 Rendimentos repassados pelo Tomador</t>
  </si>
  <si>
    <t>6.6.2 Devolução de parcelas - contratos não reembolsáveis</t>
  </si>
  <si>
    <t>6.6.3 Pagamento de parcelas - contratos com retorno</t>
  </si>
  <si>
    <t>6.7 Ajuste do exercício (ano anterior)</t>
  </si>
  <si>
    <t>6.7.1 Valor disponibilizado no plano de aplicação da cobrança (ano anterior) para investimento</t>
  </si>
  <si>
    <t xml:space="preserve">6.7.2 Resultado da movimentação dos empreendimentos (transporte do resultado apurado no Anexo III - Memória de cálculo  de investimento - pela diferença entre disponibilidades e valores  comprometidos) </t>
  </si>
  <si>
    <t xml:space="preserve">6.8 Transferência de Recursos de Custeio </t>
  </si>
  <si>
    <r>
      <t xml:space="preserve">6.9 Apuração parcial da disponibilidade para investimento </t>
    </r>
    <r>
      <rPr>
        <sz val="9"/>
        <rFont val="Arial"/>
        <family val="2"/>
      </rPr>
      <t>(transporte item 5)</t>
    </r>
  </si>
  <si>
    <t>APURAÇÃO FINAL DA DISPONIBILIDADE PARA INVESTIMENTO</t>
  </si>
  <si>
    <t xml:space="preserve">DELIBERAÇÃO CBH Nº      , DE     </t>
  </si>
  <si>
    <t>ANEXO II - DESPESAS DE CUSTEIO PARA (ANO)</t>
  </si>
  <si>
    <t>NATUREZA DAS DESPESAS</t>
  </si>
  <si>
    <t>VALOR (R$)</t>
  </si>
  <si>
    <t>Custos Operacionais da Cobrança</t>
  </si>
  <si>
    <t>1. Tarifas/Taxas Bancárias</t>
  </si>
  <si>
    <t>2. Transferência para DAEE - ressarcimento de tarifas de cobrança</t>
  </si>
  <si>
    <t>3. Correio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</si>
  <si>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</si>
  <si>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</si>
  <si>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</si>
  <si>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</si>
  <si>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</si>
  <si>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</si>
  <si>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</si>
  <si>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</si>
  <si>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Serviços de Terceiros </t>
  </si>
  <si>
    <t xml:space="preserve">1. Assessoria e consultoria </t>
  </si>
  <si>
    <t>2.Serviços de limpeza e vigilância (pessoa jurídica)</t>
  </si>
  <si>
    <t>3. Outros serviços de terceiros (pessoa jurídica)</t>
  </si>
  <si>
    <t>4. Outros serviços de terceiros (pessoa física)</t>
  </si>
  <si>
    <t>5. Obrigações Tributárias e Contributivas</t>
  </si>
  <si>
    <t>Outras Despesas de Custeio</t>
  </si>
  <si>
    <t>1. Serviços de Utilidade Pública</t>
  </si>
  <si>
    <t xml:space="preserve">2. Passagens e Despesas com Locomoção </t>
  </si>
  <si>
    <t>3. Alimentação e Hospedagem</t>
  </si>
  <si>
    <t xml:space="preserve"> Pessoal </t>
  </si>
  <si>
    <t>1. Sálarios Líquidos</t>
  </si>
  <si>
    <t>2. Férias + 1/3 (líquido)</t>
  </si>
  <si>
    <t>3.13º salário (líquido)</t>
  </si>
  <si>
    <t>4. Provisão rescisão contratual</t>
  </si>
  <si>
    <t>5. Vale transporte</t>
  </si>
  <si>
    <t>6. Imposto de Renda</t>
  </si>
  <si>
    <t>7. INSS</t>
  </si>
  <si>
    <t>8. PIS</t>
  </si>
  <si>
    <t>9. FGTS</t>
  </si>
  <si>
    <t>10. Assistência médica</t>
  </si>
  <si>
    <t>11. Auxílio alimentação</t>
  </si>
  <si>
    <t>12. Seguro de vida</t>
  </si>
  <si>
    <t>13. Auxílio creche</t>
  </si>
  <si>
    <t>14. Contribuição sindical</t>
  </si>
  <si>
    <t>15. Treinamento/Cursos/Congressos</t>
  </si>
  <si>
    <t>16. Saúde ocupacional (segurança e medicina do trabalho)</t>
  </si>
  <si>
    <t>TOTAL:</t>
  </si>
  <si>
    <t xml:space="preserve">DELIBERAÇÃO CBH Nº          / </t>
  </si>
  <si>
    <t>ANEXO III - MEMÓRIA DE CÁLCULO DE INVESTIMENTO</t>
  </si>
  <si>
    <t>FÓRMULAS UTILIZADAS PARA CÁLCULO DOS RESÍDUOS E COMPROMETIDOS</t>
  </si>
  <si>
    <t>SITUAÇÃO</t>
  </si>
  <si>
    <t>Para empreendimentos com código SINFEHIDRO anteriores ao do Plano de Aplicação do (ano anterior)</t>
  </si>
  <si>
    <t xml:space="preserve">Lançar valor final na coluna </t>
  </si>
  <si>
    <t>Para empreendimentos com código SINFEHIDRO
do Plano de Aplicação do (ano anterior)</t>
  </si>
  <si>
    <t>Em análise</t>
  </si>
  <si>
    <t>-</t>
  </si>
  <si>
    <t>Valor da coluna (A)</t>
  </si>
  <si>
    <t>(F)</t>
  </si>
  <si>
    <t>Não Iniciado</t>
  </si>
  <si>
    <t>Valor da coluna (A)-(B)</t>
  </si>
  <si>
    <t>(E)</t>
  </si>
  <si>
    <t>Valor da coluna (B)</t>
  </si>
  <si>
    <t>Em Execução</t>
  </si>
  <si>
    <t>Concluído</t>
  </si>
  <si>
    <t>Valor da coluna (B)+(C)-(D)</t>
  </si>
  <si>
    <t>Cancelado</t>
  </si>
  <si>
    <t>Valor da coluna (A) ou (B)</t>
  </si>
  <si>
    <t>Nº SINFEHIDRO</t>
  </si>
  <si>
    <t>Nº Contrato</t>
  </si>
  <si>
    <t>Situação</t>
  </si>
  <si>
    <t>Data de assinatura</t>
  </si>
  <si>
    <t>Data de conclusão</t>
  </si>
  <si>
    <t>Valor pleiteado
(A)</t>
  </si>
  <si>
    <t>Valor aprovado
(B)</t>
  </si>
  <si>
    <t>Valor aditado
(C)</t>
  </si>
  <si>
    <t>Valor pago
(D)</t>
  </si>
  <si>
    <t>DISPONÍVEL
P/ UTILIZAÇÃO
(E)</t>
  </si>
  <si>
    <r>
      <rPr>
        <b/>
        <sz val="8"/>
        <rFont val="Arial"/>
        <family val="2"/>
      </rPr>
      <t>COMPROMETIDO</t>
    </r>
    <r>
      <rPr>
        <b/>
        <sz val="8.5"/>
        <rFont val="Arial"/>
        <family val="2"/>
      </rPr>
      <t xml:space="preserve">
</t>
    </r>
    <r>
      <rPr>
        <b/>
        <sz val="9"/>
        <rFont val="Arial"/>
        <family val="2"/>
      </rPr>
      <t>(F)</t>
    </r>
  </si>
  <si>
    <t>Em execução</t>
  </si>
  <si>
    <t>Resultado a transferir para o item 6.7.2 do Anexo I (manter sinal negativo para transporte caso o resultado seja negativo)</t>
  </si>
  <si>
    <t>Diferença</t>
  </si>
  <si>
    <t>2020-ALPA_COB-2</t>
  </si>
  <si>
    <t>014/2021</t>
  </si>
  <si>
    <t>2020-ALPA_COB-3</t>
  </si>
  <si>
    <t>023/2021</t>
  </si>
  <si>
    <t>2020-ALPA_COB-4</t>
  </si>
  <si>
    <t>040/2021</t>
  </si>
  <si>
    <t>2020-ALPA_COB-5</t>
  </si>
  <si>
    <t>086/2021</t>
  </si>
  <si>
    <t>2020-ALPA_COB-6</t>
  </si>
  <si>
    <t>283/2020</t>
  </si>
  <si>
    <t>2020-ALPA_COB-7</t>
  </si>
  <si>
    <t>071/2021</t>
  </si>
  <si>
    <t>2020-ALPA_COB-8</t>
  </si>
  <si>
    <t>009/2021</t>
  </si>
  <si>
    <t>2021-ALPA_COB-9</t>
  </si>
  <si>
    <t>236/2021</t>
  </si>
  <si>
    <t>2021-ALPA_COB-15</t>
  </si>
  <si>
    <t>227/2021</t>
  </si>
  <si>
    <t>2021-ALPA_COB-14</t>
  </si>
  <si>
    <t>221/2021</t>
  </si>
  <si>
    <t>2021-ALPA_COB-13</t>
  </si>
  <si>
    <t>009/2022</t>
  </si>
  <si>
    <t>10/01/2022  </t>
  </si>
  <si>
    <t>2021-ALPA_COB-12</t>
  </si>
  <si>
    <t>247/2021</t>
  </si>
  <si>
    <t>2021-ALPA_COB-11</t>
  </si>
  <si>
    <t>215/2021</t>
  </si>
  <si>
    <t>2021-ALPA_COB-10</t>
  </si>
  <si>
    <t>218/2021</t>
  </si>
  <si>
    <t>2022-ALPA_COB-20</t>
  </si>
  <si>
    <t>2022-ALPA_COB-19</t>
  </si>
  <si>
    <t>2022-ALPA_COB-18</t>
  </si>
  <si>
    <t>2022-ALPA_COB-17</t>
  </si>
  <si>
    <t>em execução</t>
  </si>
  <si>
    <t>257/2023</t>
  </si>
  <si>
    <t>219/2023</t>
  </si>
  <si>
    <t>19/07/2023 </t>
  </si>
  <si>
    <t>2022-ALPA COB-16</t>
  </si>
  <si>
    <t>2023-ALPA_COB-21</t>
  </si>
  <si>
    <t>337/2023</t>
  </si>
  <si>
    <t>2023-ALPA_COB-22</t>
  </si>
  <si>
    <t>2023-ALPA_COB-23</t>
  </si>
  <si>
    <t>2023-ALPA_COB-24</t>
  </si>
  <si>
    <t>2023-ALPA_COB-25</t>
  </si>
  <si>
    <t>437/2023</t>
  </si>
  <si>
    <t>30/10/2023  </t>
  </si>
  <si>
    <t>2023-ALPA_COB-26</t>
  </si>
  <si>
    <t>582/2023</t>
  </si>
  <si>
    <t>2023-ALPA_COB-27</t>
  </si>
  <si>
    <t>566/2023</t>
  </si>
  <si>
    <t>2023-ALPA_COB-28</t>
  </si>
  <si>
    <t>27/07/2023 </t>
  </si>
  <si>
    <t xml:space="preserve">DELIBERAÇÃO CBH-ALPA   Nº  213  ,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</si>
</sst>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u/>
      <sz val="8"/>
      <name val="Arial"/>
      <family val="2"/>
    </font>
    <font>
      <b/>
      <sz val="8"/>
      <color indexed="8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3">
    <xf numFmtId="0" fontId="0" fillId="0" borderId="0" xfId="0"/>
    <xf numFmtId="0" fontId="13" fillId="0" borderId="0" xfId="0" applyFont="1"/>
    <xf numFmtId="0" fontId="13" fillId="0" borderId="1" xfId="0" applyFont="1" applyBorder="1"/>
    <xf numFmtId="0" fontId="14" fillId="0" borderId="2" xfId="0" applyFont="1" applyBorder="1"/>
    <xf numFmtId="0" fontId="13" fillId="0" borderId="2" xfId="0" applyFont="1" applyBorder="1"/>
    <xf numFmtId="0" fontId="2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2" applyFont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vertical="justify" wrapText="1"/>
    </xf>
    <xf numFmtId="0" fontId="13" fillId="0" borderId="11" xfId="0" applyFont="1" applyBorder="1" applyAlignment="1">
      <alignment horizontal="justify" vertical="justify" wrapText="1"/>
    </xf>
    <xf numFmtId="0" fontId="14" fillId="0" borderId="11" xfId="0" applyFont="1" applyBorder="1" applyAlignment="1">
      <alignment horizontal="justify" vertical="justify" wrapText="1"/>
    </xf>
    <xf numFmtId="0" fontId="14" fillId="3" borderId="11" xfId="0" applyFont="1" applyFill="1" applyBorder="1" applyAlignment="1">
      <alignment horizontal="center" vertical="justify" wrapText="1"/>
    </xf>
    <xf numFmtId="0" fontId="0" fillId="0" borderId="2" xfId="0" applyBorder="1" applyAlignment="1">
      <alignment wrapText="1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9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 applyProtection="1">
      <alignment horizontal="center" vertical="center"/>
      <protection locked="0"/>
    </xf>
    <xf numFmtId="4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4" fontId="4" fillId="0" borderId="13" xfId="0" applyNumberFormat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3" fillId="4" borderId="15" xfId="0" applyNumberFormat="1" applyFont="1" applyFill="1" applyBorder="1" applyAlignment="1" applyProtection="1">
      <alignment horizontal="center" vertical="center"/>
      <protection locked="0"/>
    </xf>
    <xf numFmtId="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4" fontId="3" fillId="4" borderId="18" xfId="0" applyNumberFormat="1" applyFont="1" applyFill="1" applyBorder="1" applyAlignment="1" applyProtection="1">
      <alignment horizontal="center" vertical="center"/>
      <protection locked="0"/>
    </xf>
    <xf numFmtId="4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4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justify" vertical="center"/>
      <protection locked="0"/>
    </xf>
    <xf numFmtId="4" fontId="3" fillId="4" borderId="4" xfId="0" applyNumberFormat="1" applyFont="1" applyFill="1" applyBorder="1" applyAlignment="1" applyProtection="1">
      <alignment horizontal="justify" vertical="center"/>
      <protection locked="0"/>
    </xf>
    <xf numFmtId="0" fontId="3" fillId="0" borderId="4" xfId="0" applyFont="1" applyBorder="1" applyAlignment="1" applyProtection="1">
      <alignment horizontal="justify" vertical="center"/>
      <protection locked="0"/>
    </xf>
    <xf numFmtId="0" fontId="16" fillId="0" borderId="20" xfId="0" applyFont="1" applyBorder="1" applyAlignment="1" applyProtection="1">
      <alignment horizontal="justify" vertical="center"/>
      <protection locked="0"/>
    </xf>
    <xf numFmtId="0" fontId="16" fillId="0" borderId="0" xfId="0" applyFont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/>
      <protection locked="0"/>
    </xf>
    <xf numFmtId="4" fontId="3" fillId="4" borderId="17" xfId="0" applyNumberFormat="1" applyFont="1" applyFill="1" applyBorder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3" fillId="0" borderId="16" xfId="0" applyFont="1" applyBorder="1" applyAlignment="1" applyProtection="1">
      <alignment horizontal="justify" vertical="center"/>
      <protection locked="0"/>
    </xf>
    <xf numFmtId="4" fontId="3" fillId="4" borderId="5" xfId="0" applyNumberFormat="1" applyFont="1" applyFill="1" applyBorder="1" applyAlignment="1" applyProtection="1">
      <alignment horizontal="justify" vertical="center"/>
      <protection locked="0"/>
    </xf>
    <xf numFmtId="164" fontId="3" fillId="4" borderId="15" xfId="4" applyFont="1" applyFill="1" applyBorder="1" applyAlignment="1" applyProtection="1">
      <alignment horizontal="justify" vertical="center"/>
      <protection locked="0"/>
    </xf>
    <xf numFmtId="164" fontId="3" fillId="4" borderId="4" xfId="4" applyFont="1" applyFill="1" applyBorder="1" applyAlignment="1" applyProtection="1">
      <alignment horizontal="justify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4" borderId="24" xfId="0" applyNumberFormat="1" applyFont="1" applyFill="1" applyBorder="1" applyAlignment="1" applyProtection="1">
      <alignment horizontal="center" vertical="center"/>
      <protection locked="0"/>
    </xf>
    <xf numFmtId="4" fontId="13" fillId="0" borderId="0" xfId="0" applyNumberFormat="1" applyFont="1" applyAlignment="1">
      <alignment vertical="center"/>
    </xf>
    <xf numFmtId="10" fontId="13" fillId="0" borderId="17" xfId="0" applyNumberFormat="1" applyFont="1" applyBorder="1" applyAlignment="1">
      <alignment wrapText="1"/>
    </xf>
    <xf numFmtId="10" fontId="14" fillId="2" borderId="25" xfId="0" applyNumberFormat="1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4" fontId="18" fillId="4" borderId="4" xfId="0" applyNumberFormat="1" applyFont="1" applyFill="1" applyBorder="1" applyAlignment="1" applyProtection="1">
      <alignment horizontal="justify" vertical="center"/>
      <protection locked="0"/>
    </xf>
    <xf numFmtId="0" fontId="13" fillId="5" borderId="11" xfId="0" applyFont="1" applyFill="1" applyBorder="1" applyAlignment="1">
      <alignment horizontal="justify" vertical="justify" wrapText="1"/>
    </xf>
    <xf numFmtId="0" fontId="4" fillId="5" borderId="4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horizontal="justify" vertical="center"/>
      <protection locked="0"/>
    </xf>
    <xf numFmtId="0" fontId="3" fillId="5" borderId="3" xfId="0" applyFont="1" applyFill="1" applyBorder="1" applyAlignment="1" applyProtection="1">
      <alignment vertical="center" wrapText="1"/>
      <protection locked="0"/>
    </xf>
    <xf numFmtId="9" fontId="15" fillId="5" borderId="3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" fontId="4" fillId="5" borderId="6" xfId="0" applyNumberFormat="1" applyFont="1" applyFill="1" applyBorder="1" applyAlignment="1" applyProtection="1">
      <alignment vertical="center"/>
      <protection locked="0"/>
    </xf>
    <xf numFmtId="164" fontId="3" fillId="5" borderId="5" xfId="0" applyNumberFormat="1" applyFont="1" applyFill="1" applyBorder="1" applyAlignment="1">
      <alignment vertical="center"/>
    </xf>
    <xf numFmtId="4" fontId="4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24" xfId="0" applyNumberFormat="1" applyFont="1" applyFill="1" applyBorder="1" applyAlignment="1">
      <alignment vertical="center"/>
    </xf>
    <xf numFmtId="10" fontId="15" fillId="5" borderId="3" xfId="0" applyNumberFormat="1" applyFont="1" applyFill="1" applyBorder="1" applyAlignment="1" applyProtection="1">
      <alignment vertical="center"/>
      <protection locked="0"/>
    </xf>
    <xf numFmtId="4" fontId="4" fillId="5" borderId="4" xfId="0" applyNumberFormat="1" applyFont="1" applyFill="1" applyBorder="1" applyAlignment="1" applyProtection="1">
      <alignment horizontal="right" vertical="center"/>
      <protection locked="0"/>
    </xf>
    <xf numFmtId="4" fontId="4" fillId="5" borderId="12" xfId="0" applyNumberFormat="1" applyFont="1" applyFill="1" applyBorder="1" applyAlignment="1" applyProtection="1">
      <alignment horizontal="right" vertical="center"/>
      <protection locked="0"/>
    </xf>
    <xf numFmtId="4" fontId="4" fillId="5" borderId="6" xfId="0" applyNumberFormat="1" applyFont="1" applyFill="1" applyBorder="1" applyAlignment="1" applyProtection="1">
      <alignment horizontal="right" vertical="center"/>
      <protection locked="0"/>
    </xf>
    <xf numFmtId="164" fontId="3" fillId="5" borderId="4" xfId="0" applyNumberFormat="1" applyFont="1" applyFill="1" applyBorder="1" applyAlignment="1">
      <alignment vertical="center"/>
    </xf>
    <xf numFmtId="164" fontId="4" fillId="5" borderId="6" xfId="4" applyFont="1" applyFill="1" applyBorder="1" applyAlignment="1" applyProtection="1">
      <alignment horizontal="right" vertical="center"/>
      <protection locked="0"/>
    </xf>
    <xf numFmtId="164" fontId="3" fillId="5" borderId="23" xfId="0" applyNumberFormat="1" applyFont="1" applyFill="1" applyBorder="1" applyAlignment="1">
      <alignment vertical="center"/>
    </xf>
    <xf numFmtId="164" fontId="4" fillId="5" borderId="4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 applyProtection="1">
      <alignment horizontal="right" vertical="center"/>
      <protection locked="0"/>
    </xf>
    <xf numFmtId="10" fontId="15" fillId="5" borderId="3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 applyProtection="1">
      <alignment horizontal="right" vertical="center"/>
      <protection locked="0"/>
    </xf>
    <xf numFmtId="164" fontId="4" fillId="5" borderId="5" xfId="4" applyFont="1" applyFill="1" applyBorder="1" applyAlignment="1" applyProtection="1">
      <alignment horizontal="justify" vertical="center"/>
      <protection locked="0"/>
    </xf>
    <xf numFmtId="4" fontId="3" fillId="5" borderId="3" xfId="0" applyNumberFormat="1" applyFont="1" applyFill="1" applyBorder="1" applyAlignment="1" applyProtection="1">
      <alignment vertical="center"/>
      <protection locked="0"/>
    </xf>
    <xf numFmtId="4" fontId="3" fillId="4" borderId="6" xfId="0" applyNumberFormat="1" applyFont="1" applyFill="1" applyBorder="1" applyAlignment="1" applyProtection="1">
      <alignment horizontal="center" vertical="center"/>
      <protection locked="0"/>
    </xf>
    <xf numFmtId="4" fontId="3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4" fontId="4" fillId="5" borderId="17" xfId="0" applyNumberFormat="1" applyFont="1" applyFill="1" applyBorder="1" applyAlignment="1" applyProtection="1">
      <alignment horizontal="right" vertical="center"/>
      <protection locked="0"/>
    </xf>
    <xf numFmtId="164" fontId="4" fillId="5" borderId="5" xfId="4" applyFont="1" applyFill="1" applyBorder="1" applyAlignment="1" applyProtection="1">
      <alignment horizontal="right" vertical="center"/>
      <protection locked="0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14" fillId="0" borderId="31" xfId="0" applyFont="1" applyBorder="1"/>
    <xf numFmtId="0" fontId="19" fillId="0" borderId="21" xfId="0" applyFont="1" applyBorder="1" applyAlignment="1">
      <alignment horizont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/>
    <xf numFmtId="0" fontId="19" fillId="0" borderId="34" xfId="0" applyFont="1" applyBorder="1" applyAlignment="1">
      <alignment horizontal="center"/>
    </xf>
    <xf numFmtId="0" fontId="5" fillId="6" borderId="30" xfId="0" applyFont="1" applyFill="1" applyBorder="1" applyAlignment="1">
      <alignment horizontal="center" vertical="center" wrapText="1"/>
    </xf>
    <xf numFmtId="0" fontId="20" fillId="7" borderId="31" xfId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4" fontId="7" fillId="7" borderId="7" xfId="0" applyNumberFormat="1" applyFont="1" applyFill="1" applyBorder="1" applyAlignment="1">
      <alignment horizontal="center" vertical="center" wrapText="1"/>
    </xf>
    <xf numFmtId="4" fontId="7" fillId="7" borderId="7" xfId="0" applyNumberFormat="1" applyFont="1" applyFill="1" applyBorder="1" applyAlignment="1">
      <alignment horizontal="right" vertical="center" wrapText="1"/>
    </xf>
    <xf numFmtId="2" fontId="7" fillId="7" borderId="7" xfId="0" applyNumberFormat="1" applyFont="1" applyFill="1" applyBorder="1" applyAlignment="1">
      <alignment horizontal="right" vertical="center" wrapText="1"/>
    </xf>
    <xf numFmtId="4" fontId="7" fillId="7" borderId="21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6" borderId="21" xfId="0" applyNumberFormat="1" applyFont="1" applyFill="1" applyBorder="1" applyAlignment="1">
      <alignment horizontal="center" vertical="center" wrapText="1"/>
    </xf>
    <xf numFmtId="0" fontId="4" fillId="5" borderId="34" xfId="0" applyFont="1" applyFill="1" applyBorder="1" applyAlignment="1" applyProtection="1">
      <alignment vertical="center"/>
      <protection locked="0"/>
    </xf>
    <xf numFmtId="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4" applyFont="1" applyFill="1" applyBorder="1" applyAlignment="1" applyProtection="1">
      <alignment horizontal="justify" vertical="center"/>
    </xf>
    <xf numFmtId="10" fontId="13" fillId="0" borderId="4" xfId="8" applyNumberFormat="1" applyFont="1" applyBorder="1" applyAlignment="1">
      <alignment wrapText="1"/>
    </xf>
    <xf numFmtId="10" fontId="14" fillId="0" borderId="4" xfId="8" applyNumberFormat="1" applyFont="1" applyBorder="1" applyAlignment="1">
      <alignment wrapText="1"/>
    </xf>
    <xf numFmtId="9" fontId="14" fillId="0" borderId="4" xfId="8" applyFont="1" applyBorder="1" applyAlignment="1">
      <alignment wrapText="1"/>
    </xf>
    <xf numFmtId="9" fontId="13" fillId="0" borderId="4" xfId="8" applyFont="1" applyBorder="1" applyAlignment="1">
      <alignment wrapText="1"/>
    </xf>
    <xf numFmtId="164" fontId="11" fillId="0" borderId="2" xfId="4" applyFont="1" applyBorder="1" applyAlignment="1">
      <alignment wrapText="1"/>
    </xf>
    <xf numFmtId="0" fontId="0" fillId="0" borderId="0" xfId="0" applyAlignment="1">
      <alignment horizontal="right" wrapText="1"/>
    </xf>
    <xf numFmtId="44" fontId="2" fillId="0" borderId="0" xfId="7" applyFont="1" applyAlignment="1">
      <alignment horizontal="center" wrapText="1"/>
    </xf>
    <xf numFmtId="44" fontId="14" fillId="2" borderId="9" xfId="7" applyFont="1" applyFill="1" applyBorder="1" applyAlignment="1">
      <alignment horizontal="center" wrapText="1"/>
    </xf>
    <xf numFmtId="44" fontId="14" fillId="5" borderId="15" xfId="7" applyFont="1" applyFill="1" applyBorder="1" applyAlignment="1">
      <alignment horizontal="right" wrapText="1"/>
    </xf>
    <xf numFmtId="44" fontId="13" fillId="0" borderId="4" xfId="7" applyFont="1" applyBorder="1" applyAlignment="1">
      <alignment horizontal="right" wrapText="1"/>
    </xf>
    <xf numFmtId="44" fontId="14" fillId="0" borderId="4" xfId="7" applyFont="1" applyBorder="1" applyAlignment="1">
      <alignment horizontal="right" wrapText="1"/>
    </xf>
    <xf numFmtId="44" fontId="13" fillId="0" borderId="4" xfId="7" applyFont="1" applyBorder="1" applyAlignment="1">
      <alignment wrapText="1"/>
    </xf>
    <xf numFmtId="44" fontId="14" fillId="2" borderId="3" xfId="7" applyFont="1" applyFill="1" applyBorder="1" applyAlignment="1">
      <alignment horizontal="center" vertical="center" wrapText="1"/>
    </xf>
    <xf numFmtId="44" fontId="0" fillId="0" borderId="0" xfId="7" applyFont="1" applyAlignment="1">
      <alignment wrapText="1"/>
    </xf>
    <xf numFmtId="44" fontId="7" fillId="0" borderId="21" xfId="7" applyFont="1" applyBorder="1" applyAlignment="1">
      <alignment horizontal="right" vertical="center" wrapText="1"/>
    </xf>
    <xf numFmtId="0" fontId="20" fillId="7" borderId="40" xfId="1" applyFont="1" applyFill="1" applyBorder="1" applyAlignment="1">
      <alignment horizontal="center" vertical="center" wrapText="1"/>
    </xf>
    <xf numFmtId="0" fontId="20" fillId="7" borderId="7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vertical="center"/>
      <protection locked="0"/>
    </xf>
    <xf numFmtId="164" fontId="4" fillId="0" borderId="6" xfId="4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horizontal="justify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0" borderId="0" xfId="2" applyFont="1" applyAlignment="1">
      <alignment horizont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164" fontId="3" fillId="6" borderId="35" xfId="0" applyNumberFormat="1" applyFont="1" applyFill="1" applyBorder="1" applyAlignment="1">
      <alignment horizontal="center" vertical="center" wrapText="1"/>
    </xf>
    <xf numFmtId="164" fontId="3" fillId="6" borderId="2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</cellXfs>
  <cellStyles count="9">
    <cellStyle name="Hiperlink 2" xfId="1" xr:uid="{00000000-0005-0000-0000-000000000000}"/>
    <cellStyle name="Moeda" xfId="7" builtinId="4"/>
    <cellStyle name="Normal" xfId="0" builtinId="0"/>
    <cellStyle name="Normal 2" xfId="2" xr:uid="{00000000-0005-0000-0000-000002000000}"/>
    <cellStyle name="Normal 6" xfId="6" xr:uid="{00000000-0005-0000-0000-000003000000}"/>
    <cellStyle name="Porcentagem" xfId="8" builtinId="5"/>
    <cellStyle name="Porcentagem 2" xfId="3" xr:uid="{00000000-0005-0000-0000-000004000000}"/>
    <cellStyle name="Vírgula" xfId="4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zoomScale="115" zoomScaleNormal="115" zoomScalePageLayoutView="120" workbookViewId="0">
      <selection activeCell="C75" sqref="C75"/>
    </sheetView>
  </sheetViews>
  <sheetFormatPr defaultColWidth="9.109375" defaultRowHeight="13.2" x14ac:dyDescent="0.25"/>
  <cols>
    <col min="1" max="1" width="71.5546875" style="1" customWidth="1"/>
    <col min="2" max="2" width="15.6640625" style="1" customWidth="1"/>
    <col min="3" max="3" width="17.6640625" style="1" customWidth="1"/>
    <col min="4" max="4" width="9.88671875" style="1" hidden="1" customWidth="1"/>
    <col min="5" max="5" width="64.88671875" style="1" customWidth="1"/>
    <col min="6" max="16384" width="9.109375" style="1"/>
  </cols>
  <sheetData>
    <row r="1" spans="1:5" x14ac:dyDescent="0.25">
      <c r="A1" s="145" t="s">
        <v>201</v>
      </c>
      <c r="B1" s="145"/>
      <c r="C1" s="145"/>
      <c r="D1" s="145"/>
    </row>
    <row r="2" spans="1:5" x14ac:dyDescent="0.25">
      <c r="A2" s="146" t="s">
        <v>0</v>
      </c>
      <c r="B2" s="146"/>
      <c r="C2" s="146"/>
      <c r="D2" s="146"/>
    </row>
    <row r="3" spans="1:5" x14ac:dyDescent="0.25">
      <c r="A3" s="146" t="s">
        <v>1</v>
      </c>
      <c r="B3" s="146"/>
      <c r="C3" s="146"/>
      <c r="D3" s="146"/>
    </row>
    <row r="4" spans="1:5" ht="13.8" thickBot="1" x14ac:dyDescent="0.3">
      <c r="B4" s="2"/>
      <c r="C4" s="2"/>
      <c r="D4" s="2"/>
    </row>
    <row r="5" spans="1:5" s="16" customFormat="1" ht="15.75" customHeight="1" thickBot="1" x14ac:dyDescent="0.35">
      <c r="A5" s="17" t="s">
        <v>2</v>
      </c>
      <c r="B5" s="18" t="s">
        <v>3</v>
      </c>
      <c r="C5" s="19" t="s">
        <v>4</v>
      </c>
      <c r="D5" s="20" t="s">
        <v>5</v>
      </c>
    </row>
    <row r="6" spans="1:5" s="16" customFormat="1" ht="27" customHeight="1" thickBot="1" x14ac:dyDescent="0.35">
      <c r="A6" s="70" t="s">
        <v>6</v>
      </c>
      <c r="B6" s="21"/>
      <c r="C6" s="89">
        <v>1806267</v>
      </c>
      <c r="D6" s="71">
        <v>1</v>
      </c>
      <c r="E6" s="72"/>
    </row>
    <row r="7" spans="1:5" s="16" customFormat="1" ht="19.5" customHeight="1" thickBot="1" x14ac:dyDescent="0.35">
      <c r="A7" s="22"/>
      <c r="B7" s="23"/>
      <c r="C7" s="24"/>
      <c r="D7" s="25"/>
    </row>
    <row r="8" spans="1:5" s="16" customFormat="1" ht="15.75" customHeight="1" thickBot="1" x14ac:dyDescent="0.35">
      <c r="A8" s="140" t="s">
        <v>7</v>
      </c>
      <c r="B8" s="141"/>
      <c r="C8" s="74">
        <f>SUM(C9)+(C13)</f>
        <v>-250570.00999999992</v>
      </c>
      <c r="D8" s="26"/>
    </row>
    <row r="9" spans="1:5" s="16" customFormat="1" ht="13.8" thickBot="1" x14ac:dyDescent="0.35">
      <c r="A9" s="27" t="s">
        <v>8</v>
      </c>
      <c r="B9" s="28"/>
      <c r="C9" s="74">
        <f>SUM(B11)-(B10)-(B12)</f>
        <v>-268186.66999999993</v>
      </c>
      <c r="D9" s="25"/>
    </row>
    <row r="10" spans="1:5" s="16" customFormat="1" ht="13.5" customHeight="1" x14ac:dyDescent="0.3">
      <c r="A10" s="68" t="s">
        <v>9</v>
      </c>
      <c r="B10" s="73">
        <v>1900000</v>
      </c>
      <c r="C10" s="30"/>
      <c r="D10" s="25"/>
      <c r="E10" s="62"/>
    </row>
    <row r="11" spans="1:5" s="16" customFormat="1" ht="13.5" customHeight="1" x14ac:dyDescent="0.3">
      <c r="A11" s="29" t="s">
        <v>10</v>
      </c>
      <c r="B11" s="73">
        <v>1631813.33</v>
      </c>
      <c r="C11" s="28"/>
      <c r="D11" s="25"/>
    </row>
    <row r="12" spans="1:5" s="16" customFormat="1" ht="13.5" customHeight="1" thickBot="1" x14ac:dyDescent="0.35">
      <c r="A12" s="29" t="s">
        <v>11</v>
      </c>
      <c r="B12" s="73">
        <v>0</v>
      </c>
      <c r="C12" s="61"/>
      <c r="D12" s="25"/>
    </row>
    <row r="13" spans="1:5" s="16" customFormat="1" ht="13.5" customHeight="1" thickBot="1" x14ac:dyDescent="0.35">
      <c r="A13" s="32" t="s">
        <v>12</v>
      </c>
      <c r="B13" s="28"/>
      <c r="C13" s="74">
        <f>(B14)-(B15)</f>
        <v>17616.660000000003</v>
      </c>
      <c r="D13" s="25"/>
    </row>
    <row r="14" spans="1:5" s="16" customFormat="1" ht="13.5" customHeight="1" x14ac:dyDescent="0.3">
      <c r="A14" s="68" t="s">
        <v>13</v>
      </c>
      <c r="B14" s="73">
        <v>95000</v>
      </c>
      <c r="C14" s="28"/>
      <c r="D14" s="25"/>
    </row>
    <row r="15" spans="1:5" s="16" customFormat="1" ht="24.75" customHeight="1" thickBot="1" x14ac:dyDescent="0.35">
      <c r="A15" s="60" t="s">
        <v>14</v>
      </c>
      <c r="B15" s="75">
        <v>77383.34</v>
      </c>
      <c r="C15" s="57"/>
      <c r="D15" s="25"/>
    </row>
    <row r="16" spans="1:5" s="16" customFormat="1" ht="18.75" customHeight="1" thickBot="1" x14ac:dyDescent="0.35">
      <c r="A16" s="33"/>
      <c r="B16" s="34"/>
      <c r="C16" s="34"/>
      <c r="D16" s="25"/>
    </row>
    <row r="17" spans="1:4" s="16" customFormat="1" ht="15.75" customHeight="1" thickBot="1" x14ac:dyDescent="0.35">
      <c r="A17" s="140" t="s">
        <v>15</v>
      </c>
      <c r="B17" s="142"/>
      <c r="C17" s="141"/>
      <c r="D17" s="35"/>
    </row>
    <row r="18" spans="1:4" s="16" customFormat="1" ht="13.5" customHeight="1" thickBot="1" x14ac:dyDescent="0.35">
      <c r="A18" s="36" t="s">
        <v>16</v>
      </c>
      <c r="B18" s="37"/>
      <c r="C18" s="76">
        <f>C6*D18</f>
        <v>180626.7</v>
      </c>
      <c r="D18" s="77">
        <v>0.1</v>
      </c>
    </row>
    <row r="19" spans="1:4" s="16" customFormat="1" ht="13.5" customHeight="1" x14ac:dyDescent="0.3">
      <c r="A19" s="29" t="s">
        <v>17</v>
      </c>
      <c r="B19" s="78">
        <v>36125.339999999997</v>
      </c>
      <c r="C19" s="38"/>
      <c r="D19" s="39"/>
    </row>
    <row r="20" spans="1:4" s="16" customFormat="1" ht="13.5" customHeight="1" x14ac:dyDescent="0.3">
      <c r="A20" s="29" t="s">
        <v>18</v>
      </c>
      <c r="B20" s="78">
        <f>'Plano de Custeio '!B20</f>
        <v>90313.35000000002</v>
      </c>
      <c r="C20" s="28"/>
      <c r="D20" s="25"/>
    </row>
    <row r="21" spans="1:4" s="16" customFormat="1" ht="13.5" customHeight="1" x14ac:dyDescent="0.3">
      <c r="A21" s="29" t="s">
        <v>19</v>
      </c>
      <c r="B21" s="78">
        <f>'Plano de Custeio '!B32</f>
        <v>39737.874000000003</v>
      </c>
      <c r="C21" s="28"/>
      <c r="D21" s="25"/>
    </row>
    <row r="22" spans="1:4" s="16" customFormat="1" ht="13.5" customHeight="1" x14ac:dyDescent="0.3">
      <c r="A22" s="40" t="s">
        <v>20</v>
      </c>
      <c r="B22" s="79">
        <f>'Plano de Custeio '!B50</f>
        <v>0</v>
      </c>
      <c r="C22" s="41"/>
      <c r="D22" s="26"/>
    </row>
    <row r="23" spans="1:4" s="16" customFormat="1" ht="13.5" customHeight="1" thickBot="1" x14ac:dyDescent="0.35">
      <c r="A23" s="42" t="s">
        <v>21</v>
      </c>
      <c r="B23" s="75">
        <f>'Plano de Custeio '!B9</f>
        <v>14450.136</v>
      </c>
      <c r="C23" s="43"/>
      <c r="D23" s="26"/>
    </row>
    <row r="24" spans="1:4" s="16" customFormat="1" ht="21" customHeight="1" thickBot="1" x14ac:dyDescent="0.35">
      <c r="A24" s="44"/>
      <c r="B24" s="45"/>
      <c r="C24" s="45"/>
      <c r="D24" s="25"/>
    </row>
    <row r="25" spans="1:4" s="16" customFormat="1" ht="15.75" customHeight="1" thickBot="1" x14ac:dyDescent="0.35">
      <c r="A25" s="140" t="s">
        <v>22</v>
      </c>
      <c r="B25" s="141"/>
      <c r="C25" s="74">
        <f>(C26)+(C31)+(C36)+(C41)+(C46)</f>
        <v>253074.52499999997</v>
      </c>
      <c r="D25" s="25"/>
    </row>
    <row r="26" spans="1:4" s="16" customFormat="1" ht="13.5" customHeight="1" thickBot="1" x14ac:dyDescent="0.35">
      <c r="A26" s="27" t="s">
        <v>23</v>
      </c>
      <c r="B26" s="28"/>
      <c r="C26" s="74">
        <f>SUM(B30)+(B29)</f>
        <v>342126.40499999997</v>
      </c>
      <c r="D26" s="25"/>
    </row>
    <row r="27" spans="1:4" s="16" customFormat="1" ht="13.5" customHeight="1" x14ac:dyDescent="0.3">
      <c r="A27" s="29" t="s">
        <v>24</v>
      </c>
      <c r="B27" s="80">
        <v>47500</v>
      </c>
      <c r="C27" s="30"/>
      <c r="D27" s="25"/>
    </row>
    <row r="28" spans="1:4" s="16" customFormat="1" ht="13.5" customHeight="1" x14ac:dyDescent="0.3">
      <c r="A28" s="29" t="s">
        <v>25</v>
      </c>
      <c r="B28" s="80">
        <v>344469.73</v>
      </c>
      <c r="C28" s="28"/>
      <c r="D28" s="25"/>
    </row>
    <row r="29" spans="1:4" s="16" customFormat="1" ht="13.5" customHeight="1" x14ac:dyDescent="0.3">
      <c r="A29" s="29" t="s">
        <v>26</v>
      </c>
      <c r="B29" s="81">
        <f>(B28)-(B27)</f>
        <v>296969.73</v>
      </c>
      <c r="C29" s="28"/>
      <c r="D29" s="25"/>
    </row>
    <row r="30" spans="1:4" s="16" customFormat="1" ht="13.5" customHeight="1" thickBot="1" x14ac:dyDescent="0.35">
      <c r="A30" s="29" t="s">
        <v>27</v>
      </c>
      <c r="B30" s="80">
        <f>C6*0.025</f>
        <v>45156.675000000003</v>
      </c>
      <c r="C30" s="31"/>
      <c r="D30" s="25"/>
    </row>
    <row r="31" spans="1:4" s="16" customFormat="1" ht="13.5" customHeight="1" thickBot="1" x14ac:dyDescent="0.35">
      <c r="A31" s="32" t="s">
        <v>28</v>
      </c>
      <c r="B31" s="28"/>
      <c r="C31" s="74">
        <f>SUM(B34)-(B35)</f>
        <v>-44358.71</v>
      </c>
      <c r="D31" s="25"/>
    </row>
    <row r="32" spans="1:4" s="16" customFormat="1" ht="13.5" customHeight="1" x14ac:dyDescent="0.3">
      <c r="A32" s="29" t="s">
        <v>29</v>
      </c>
      <c r="B32" s="82">
        <v>48604.99</v>
      </c>
      <c r="C32" s="30"/>
      <c r="D32" s="25"/>
    </row>
    <row r="33" spans="1:4" s="16" customFormat="1" ht="13.5" customHeight="1" x14ac:dyDescent="0.3">
      <c r="A33" s="29" t="s">
        <v>30</v>
      </c>
      <c r="B33" s="82">
        <v>56787.7</v>
      </c>
      <c r="C33" s="28"/>
      <c r="D33" s="25"/>
    </row>
    <row r="34" spans="1:4" s="16" customFormat="1" ht="13.5" customHeight="1" x14ac:dyDescent="0.3">
      <c r="A34" s="29" t="s">
        <v>31</v>
      </c>
      <c r="B34" s="81">
        <f>(B32)-(B33)</f>
        <v>-8182.7099999999991</v>
      </c>
      <c r="C34" s="28"/>
      <c r="D34" s="25"/>
    </row>
    <row r="35" spans="1:4" s="16" customFormat="1" ht="13.5" customHeight="1" thickBot="1" x14ac:dyDescent="0.35">
      <c r="A35" s="29" t="s">
        <v>32</v>
      </c>
      <c r="B35" s="82">
        <v>36176</v>
      </c>
      <c r="C35" s="31"/>
      <c r="D35" s="25"/>
    </row>
    <row r="36" spans="1:4" s="16" customFormat="1" ht="13.5" customHeight="1" thickBot="1" x14ac:dyDescent="0.35">
      <c r="A36" s="32" t="s">
        <v>33</v>
      </c>
      <c r="B36" s="28"/>
      <c r="C36" s="74">
        <f>SUM(B39)-(B40)</f>
        <v>34630.31</v>
      </c>
      <c r="D36" s="25"/>
    </row>
    <row r="37" spans="1:4" s="16" customFormat="1" ht="13.5" customHeight="1" x14ac:dyDescent="0.3">
      <c r="A37" s="29" t="s">
        <v>34</v>
      </c>
      <c r="B37" s="82">
        <v>42200.959999999999</v>
      </c>
      <c r="C37" s="30"/>
      <c r="D37" s="25"/>
    </row>
    <row r="38" spans="1:4" s="16" customFormat="1" ht="13.5" customHeight="1" x14ac:dyDescent="0.3">
      <c r="A38" s="68" t="s">
        <v>35</v>
      </c>
      <c r="B38" s="82">
        <v>3465.5</v>
      </c>
      <c r="C38" s="28"/>
      <c r="D38" s="25"/>
    </row>
    <row r="39" spans="1:4" s="16" customFormat="1" ht="13.5" customHeight="1" x14ac:dyDescent="0.3">
      <c r="A39" s="29" t="s">
        <v>36</v>
      </c>
      <c r="B39" s="81">
        <f>(B37)-(B38)</f>
        <v>38735.46</v>
      </c>
      <c r="C39" s="28"/>
      <c r="D39" s="25"/>
    </row>
    <row r="40" spans="1:4" s="16" customFormat="1" ht="13.5" customHeight="1" x14ac:dyDescent="0.3">
      <c r="A40" s="29" t="s">
        <v>37</v>
      </c>
      <c r="B40" s="82">
        <v>4105.1499999999996</v>
      </c>
      <c r="C40" s="46"/>
      <c r="D40" s="25"/>
    </row>
    <row r="41" spans="1:4" s="16" customFormat="1" ht="13.5" customHeight="1" thickBot="1" x14ac:dyDescent="0.35">
      <c r="A41" s="32" t="s">
        <v>38</v>
      </c>
      <c r="B41" s="28"/>
      <c r="C41" s="74">
        <f>SUM(B44)-(B45)</f>
        <v>-77039.360000000001</v>
      </c>
      <c r="D41" s="25"/>
    </row>
    <row r="42" spans="1:4" s="16" customFormat="1" ht="13.5" customHeight="1" x14ac:dyDescent="0.3">
      <c r="A42" s="29" t="s">
        <v>39</v>
      </c>
      <c r="B42" s="82">
        <v>42200.959999999999</v>
      </c>
      <c r="C42" s="30"/>
      <c r="D42" s="25"/>
    </row>
    <row r="43" spans="1:4" s="16" customFormat="1" ht="13.5" customHeight="1" x14ac:dyDescent="0.3">
      <c r="A43" s="68" t="s">
        <v>40</v>
      </c>
      <c r="B43" s="82">
        <v>61768.19</v>
      </c>
      <c r="C43" s="28"/>
      <c r="D43" s="25"/>
    </row>
    <row r="44" spans="1:4" s="16" customFormat="1" ht="13.5" customHeight="1" x14ac:dyDescent="0.3">
      <c r="A44" s="29" t="s">
        <v>41</v>
      </c>
      <c r="B44" s="83">
        <f>(B42)-(B43)</f>
        <v>-19567.230000000003</v>
      </c>
      <c r="C44" s="28"/>
      <c r="D44" s="25"/>
    </row>
    <row r="45" spans="1:4" s="16" customFormat="1" ht="13.5" customHeight="1" thickBot="1" x14ac:dyDescent="0.35">
      <c r="A45" s="29" t="s">
        <v>42</v>
      </c>
      <c r="B45" s="82">
        <v>57472.13</v>
      </c>
      <c r="C45" s="31"/>
      <c r="D45" s="25"/>
    </row>
    <row r="46" spans="1:4" s="16" customFormat="1" ht="13.5" customHeight="1" thickBot="1" x14ac:dyDescent="0.35">
      <c r="A46" s="32" t="s">
        <v>43</v>
      </c>
      <c r="B46" s="28"/>
      <c r="C46" s="74">
        <f>SUM(B49)-(B50)</f>
        <v>-2284.12</v>
      </c>
      <c r="D46" s="25"/>
    </row>
    <row r="47" spans="1:4" s="16" customFormat="1" ht="13.5" customHeight="1" x14ac:dyDescent="0.3">
      <c r="A47" s="29" t="s">
        <v>44</v>
      </c>
      <c r="B47" s="82">
        <v>1000</v>
      </c>
      <c r="C47" s="30"/>
      <c r="D47" s="25"/>
    </row>
    <row r="48" spans="1:4" s="16" customFormat="1" ht="13.5" customHeight="1" x14ac:dyDescent="0.3">
      <c r="A48" s="135" t="s">
        <v>45</v>
      </c>
      <c r="B48" s="136">
        <v>0</v>
      </c>
      <c r="C48" s="137"/>
      <c r="D48" s="25"/>
    </row>
    <row r="49" spans="1:5" s="16" customFormat="1" ht="13.5" customHeight="1" x14ac:dyDescent="0.3">
      <c r="A49" s="29" t="s">
        <v>46</v>
      </c>
      <c r="B49" s="83">
        <f>(B47)-(B48)</f>
        <v>1000</v>
      </c>
      <c r="C49" s="28"/>
      <c r="D49" s="25"/>
    </row>
    <row r="50" spans="1:5" s="16" customFormat="1" ht="13.5" customHeight="1" thickBot="1" x14ac:dyDescent="0.35">
      <c r="A50" s="29" t="s">
        <v>47</v>
      </c>
      <c r="B50" s="94">
        <v>3284.12</v>
      </c>
      <c r="C50" s="31"/>
      <c r="D50" s="25"/>
    </row>
    <row r="51" spans="1:5" s="16" customFormat="1" ht="7.5" customHeight="1" thickBot="1" x14ac:dyDescent="0.35">
      <c r="A51" s="33"/>
      <c r="B51" s="47"/>
      <c r="C51" s="47"/>
      <c r="D51" s="25"/>
    </row>
    <row r="52" spans="1:5" s="16" customFormat="1" ht="15.75" customHeight="1" thickBot="1" x14ac:dyDescent="0.35">
      <c r="A52" s="140" t="s">
        <v>48</v>
      </c>
      <c r="B52" s="141"/>
      <c r="C52" s="74">
        <f>SUM(B53)+(B54)+(B55)+(B56)-(B57)</f>
        <v>329934.70500000002</v>
      </c>
      <c r="D52" s="65"/>
      <c r="E52" s="65"/>
    </row>
    <row r="53" spans="1:5" s="16" customFormat="1" ht="13.5" customHeight="1" x14ac:dyDescent="0.3">
      <c r="A53" s="29" t="s">
        <v>49</v>
      </c>
      <c r="B53" s="84">
        <f>C8</f>
        <v>-250570.00999999992</v>
      </c>
      <c r="C53" s="28"/>
      <c r="D53" s="65"/>
      <c r="E53" s="65"/>
    </row>
    <row r="54" spans="1:5" s="16" customFormat="1" ht="13.5" customHeight="1" x14ac:dyDescent="0.3">
      <c r="A54" s="29" t="s">
        <v>50</v>
      </c>
      <c r="B54" s="84">
        <f>C25</f>
        <v>253074.52499999997</v>
      </c>
      <c r="C54" s="28"/>
      <c r="D54" s="65"/>
      <c r="E54" s="65"/>
    </row>
    <row r="55" spans="1:5" s="16" customFormat="1" ht="13.5" customHeight="1" x14ac:dyDescent="0.3">
      <c r="A55" s="138" t="s">
        <v>51</v>
      </c>
      <c r="B55" s="93">
        <v>0</v>
      </c>
      <c r="C55" s="116"/>
      <c r="D55" s="65"/>
      <c r="E55" s="65"/>
    </row>
    <row r="56" spans="1:5" s="16" customFormat="1" ht="13.5" customHeight="1" x14ac:dyDescent="0.3">
      <c r="A56" s="92" t="s">
        <v>52</v>
      </c>
      <c r="B56" s="78">
        <v>327911.5</v>
      </c>
      <c r="C56" s="90"/>
      <c r="D56" s="65"/>
      <c r="E56" s="65"/>
    </row>
    <row r="57" spans="1:5" s="16" customFormat="1" ht="13.5" customHeight="1" thickBot="1" x14ac:dyDescent="0.35">
      <c r="A57" s="115" t="s">
        <v>53</v>
      </c>
      <c r="B57" s="75">
        <v>481.31</v>
      </c>
      <c r="C57" s="91"/>
      <c r="D57" s="65"/>
      <c r="E57" s="65"/>
    </row>
    <row r="58" spans="1:5" s="16" customFormat="1" ht="18" customHeight="1" thickBot="1" x14ac:dyDescent="0.35">
      <c r="A58" s="47"/>
      <c r="B58" s="47"/>
      <c r="C58" s="47"/>
      <c r="D58" s="25"/>
    </row>
    <row r="59" spans="1:5" s="16" customFormat="1" ht="15.75" customHeight="1" thickBot="1" x14ac:dyDescent="0.35">
      <c r="A59" s="140" t="s">
        <v>54</v>
      </c>
      <c r="B59" s="142"/>
      <c r="C59" s="141"/>
      <c r="D59" s="35"/>
    </row>
    <row r="60" spans="1:5" s="15" customFormat="1" ht="13.5" customHeight="1" thickBot="1" x14ac:dyDescent="0.35">
      <c r="A60" s="48" t="s">
        <v>55</v>
      </c>
      <c r="B60" s="49"/>
      <c r="C60" s="74">
        <f>(C6)-(C18)</f>
        <v>1625640.3</v>
      </c>
      <c r="D60" s="86">
        <f>SUM(D6)-(D18)</f>
        <v>0.9</v>
      </c>
    </row>
    <row r="61" spans="1:5" s="15" customFormat="1" ht="13.5" customHeight="1" x14ac:dyDescent="0.3">
      <c r="A61" s="50" t="s">
        <v>56</v>
      </c>
      <c r="B61" s="49"/>
      <c r="C61" s="87">
        <v>0</v>
      </c>
      <c r="D61" s="51"/>
    </row>
    <row r="62" spans="1:5" s="15" customFormat="1" ht="13.5" customHeight="1" x14ac:dyDescent="0.3">
      <c r="A62" s="50" t="s">
        <v>57</v>
      </c>
      <c r="B62" s="49"/>
      <c r="C62" s="78">
        <v>0</v>
      </c>
      <c r="D62" s="52"/>
    </row>
    <row r="63" spans="1:5" s="15" customFormat="1" ht="13.5" customHeight="1" x14ac:dyDescent="0.3">
      <c r="A63" s="139" t="s">
        <v>58</v>
      </c>
      <c r="B63" s="66"/>
      <c r="C63" s="85">
        <v>299979.14</v>
      </c>
      <c r="D63" s="52"/>
    </row>
    <row r="64" spans="1:5" s="15" customFormat="1" ht="13.5" customHeight="1" x14ac:dyDescent="0.3">
      <c r="A64" s="50" t="s">
        <v>59</v>
      </c>
      <c r="B64" s="49"/>
      <c r="C64" s="85">
        <f>B65</f>
        <v>0</v>
      </c>
      <c r="D64" s="52"/>
    </row>
    <row r="65" spans="1:4" s="15" customFormat="1" ht="13.5" customHeight="1" x14ac:dyDescent="0.3">
      <c r="A65" s="53" t="s">
        <v>60</v>
      </c>
      <c r="B65" s="85">
        <v>0</v>
      </c>
      <c r="C65" s="49"/>
      <c r="D65" s="52"/>
    </row>
    <row r="66" spans="1:4" s="15" customFormat="1" ht="13.5" customHeight="1" thickBot="1" x14ac:dyDescent="0.35">
      <c r="A66" s="50" t="s">
        <v>61</v>
      </c>
      <c r="B66" s="54"/>
      <c r="C66" s="74">
        <f>B67+B68+B69</f>
        <v>27016.38</v>
      </c>
      <c r="D66" s="52"/>
    </row>
    <row r="67" spans="1:4" s="15" customFormat="1" ht="13.5" customHeight="1" x14ac:dyDescent="0.3">
      <c r="A67" s="53" t="s">
        <v>62</v>
      </c>
      <c r="B67" s="85">
        <v>0</v>
      </c>
      <c r="C67" s="58"/>
      <c r="D67" s="52"/>
    </row>
    <row r="68" spans="1:4" s="15" customFormat="1" ht="13.5" customHeight="1" x14ac:dyDescent="0.3">
      <c r="A68" s="69" t="s">
        <v>63</v>
      </c>
      <c r="B68" s="85">
        <v>27016.38</v>
      </c>
      <c r="C68" s="59"/>
      <c r="D68" s="52"/>
    </row>
    <row r="69" spans="1:4" s="15" customFormat="1" ht="13.5" customHeight="1" x14ac:dyDescent="0.3">
      <c r="A69" s="53" t="s">
        <v>64</v>
      </c>
      <c r="B69" s="85">
        <v>0</v>
      </c>
      <c r="C69" s="59"/>
      <c r="D69" s="52"/>
    </row>
    <row r="70" spans="1:4" s="15" customFormat="1" ht="13.5" customHeight="1" thickBot="1" x14ac:dyDescent="0.35">
      <c r="A70" s="50" t="s">
        <v>65</v>
      </c>
      <c r="B70" s="54"/>
      <c r="C70" s="117">
        <f>(B71)+(B72)</f>
        <v>2636140.42</v>
      </c>
      <c r="D70" s="52"/>
    </row>
    <row r="71" spans="1:4" s="15" customFormat="1" ht="21.75" customHeight="1" x14ac:dyDescent="0.3">
      <c r="A71" s="69" t="s">
        <v>66</v>
      </c>
      <c r="B71" s="85">
        <v>1999286.43</v>
      </c>
      <c r="C71" s="54"/>
      <c r="D71" s="52"/>
    </row>
    <row r="72" spans="1:4" s="15" customFormat="1" ht="35.25" customHeight="1" thickBot="1" x14ac:dyDescent="0.35">
      <c r="A72" s="55" t="s">
        <v>67</v>
      </c>
      <c r="B72" s="88">
        <v>636853.99</v>
      </c>
      <c r="C72" s="57"/>
      <c r="D72" s="52"/>
    </row>
    <row r="73" spans="1:4" s="15" customFormat="1" ht="13.5" customHeight="1" x14ac:dyDescent="0.3">
      <c r="A73" s="50" t="s">
        <v>68</v>
      </c>
      <c r="B73" s="49"/>
      <c r="C73" s="85">
        <v>0</v>
      </c>
      <c r="D73" s="52"/>
    </row>
    <row r="74" spans="1:4" s="15" customFormat="1" ht="15" customHeight="1" thickBot="1" x14ac:dyDescent="0.35">
      <c r="A74" s="56" t="s">
        <v>69</v>
      </c>
      <c r="B74" s="57"/>
      <c r="C74" s="74">
        <f>C52</f>
        <v>329934.70500000002</v>
      </c>
      <c r="D74" s="52"/>
    </row>
    <row r="75" spans="1:4" s="16" customFormat="1" ht="15.75" customHeight="1" thickBot="1" x14ac:dyDescent="0.35">
      <c r="A75" s="143" t="s">
        <v>70</v>
      </c>
      <c r="B75" s="144"/>
      <c r="C75" s="74">
        <f>SUM(C60)-(C61)-(C62)-(C63)-(C64)+(C66)+(C70)+(C73)+(C74)</f>
        <v>4318752.665</v>
      </c>
      <c r="D75" s="25"/>
    </row>
    <row r="76" spans="1:4" ht="16.5" customHeight="1" x14ac:dyDescent="0.25">
      <c r="A76" s="3"/>
      <c r="B76" s="4"/>
      <c r="C76" s="4"/>
    </row>
  </sheetData>
  <sheetProtection algorithmName="SHA-512" hashValue="YgtjxB2Noaa0Qw2/0+W8H1yuSq49yCypHvzsDfSFFBQb2doJ4nFwq4rb/urDJp/k5kYZhXAHlMZpMWlV10JWNQ==" saltValue="/Ic3tBgCPil+gbrI7P/jXw==" spinCount="100000" sheet="1" formatCells="0" formatColumns="0" formatRows="0" insertColumns="0" insertRows="0" insertHyperlinks="0" deleteColumns="0" deleteRows="0"/>
  <mergeCells count="9">
    <mergeCell ref="A52:B52"/>
    <mergeCell ref="A17:C17"/>
    <mergeCell ref="A75:B75"/>
    <mergeCell ref="A59:C59"/>
    <mergeCell ref="A1:D1"/>
    <mergeCell ref="A2:D2"/>
    <mergeCell ref="A3:D3"/>
    <mergeCell ref="A8:B8"/>
    <mergeCell ref="A25:B25"/>
  </mergeCells>
  <pageMargins left="0.78740157480314965" right="0.23622047244094491" top="0.19685039370078741" bottom="0.19685039370078741" header="0.31496062992125984" footer="0.31496062992125984"/>
  <pageSetup paperSize="9" scale="51" orientation="portrait" r:id="rId1"/>
  <ignoredErrors>
    <ignoredError sqref="C66 C64 B2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tabSelected="1" showWhiteSpace="0" zoomScale="120" zoomScaleNormal="120" workbookViewId="0">
      <selection sqref="A1:C51"/>
    </sheetView>
  </sheetViews>
  <sheetFormatPr defaultColWidth="9.109375" defaultRowHeight="14.4" x14ac:dyDescent="0.3"/>
  <cols>
    <col min="1" max="1" width="58.44140625" style="6" bestFit="1" customWidth="1"/>
    <col min="2" max="2" width="15.6640625" style="131" bestFit="1" customWidth="1"/>
    <col min="3" max="3" width="8.88671875" style="6" customWidth="1"/>
    <col min="4" max="16384" width="9.109375" style="6"/>
  </cols>
  <sheetData>
    <row r="1" spans="1:3" x14ac:dyDescent="0.3">
      <c r="A1" s="147" t="s">
        <v>71</v>
      </c>
      <c r="B1" s="147"/>
      <c r="C1" s="147"/>
    </row>
    <row r="2" spans="1:3" x14ac:dyDescent="0.3">
      <c r="A2" s="147" t="s">
        <v>72</v>
      </c>
      <c r="B2" s="147"/>
      <c r="C2" s="147"/>
    </row>
    <row r="3" spans="1:3" x14ac:dyDescent="0.3">
      <c r="A3" s="147" t="s">
        <v>1</v>
      </c>
      <c r="B3" s="147"/>
      <c r="C3" s="147"/>
    </row>
    <row r="4" spans="1:3" ht="3" customHeight="1" x14ac:dyDescent="0.3">
      <c r="A4" s="5"/>
      <c r="B4" s="124"/>
      <c r="C4" s="5"/>
    </row>
    <row r="5" spans="1:3" ht="4.5" customHeight="1" thickBot="1" x14ac:dyDescent="0.35">
      <c r="A5" s="5"/>
      <c r="B5" s="124"/>
      <c r="C5" s="7"/>
    </row>
    <row r="6" spans="1:3" ht="15" thickBot="1" x14ac:dyDescent="0.35">
      <c r="A6" s="8" t="s">
        <v>73</v>
      </c>
      <c r="B6" s="125" t="s">
        <v>74</v>
      </c>
      <c r="C6" s="9" t="s">
        <v>5</v>
      </c>
    </row>
    <row r="7" spans="1:3" x14ac:dyDescent="0.3">
      <c r="A7" s="10" t="s">
        <v>75</v>
      </c>
      <c r="B7" s="126">
        <f>B11</f>
        <v>50575.47600000001</v>
      </c>
      <c r="C7" s="63">
        <f t="shared" ref="C7" si="0">B7/$B$51</f>
        <v>0.28000000000000003</v>
      </c>
    </row>
    <row r="8" spans="1:3" x14ac:dyDescent="0.3">
      <c r="A8" s="11" t="s">
        <v>76</v>
      </c>
      <c r="B8" s="127">
        <f>B51*C8</f>
        <v>23481.471000000001</v>
      </c>
      <c r="C8" s="118">
        <v>0.13</v>
      </c>
    </row>
    <row r="9" spans="1:3" x14ac:dyDescent="0.3">
      <c r="A9" s="11" t="s">
        <v>77</v>
      </c>
      <c r="B9" s="127">
        <f>B51*C9</f>
        <v>14450.136</v>
      </c>
      <c r="C9" s="118">
        <v>0.08</v>
      </c>
    </row>
    <row r="10" spans="1:3" x14ac:dyDescent="0.3">
      <c r="A10" s="11" t="s">
        <v>78</v>
      </c>
      <c r="B10" s="127">
        <f>B51*C10</f>
        <v>12643.869000000002</v>
      </c>
      <c r="C10" s="118">
        <v>7.0000000000000007E-2</v>
      </c>
    </row>
    <row r="11" spans="1:3" x14ac:dyDescent="0.3">
      <c r="A11" s="12" t="s">
        <v>3</v>
      </c>
      <c r="B11" s="128">
        <f>SUM(B8:B10)</f>
        <v>50575.47600000001</v>
      </c>
      <c r="C11" s="119">
        <f>SUM(C8:C10)</f>
        <v>0.28000000000000003</v>
      </c>
    </row>
    <row r="12" spans="1:3" x14ac:dyDescent="0.3">
      <c r="A12" s="13" t="s">
        <v>79</v>
      </c>
      <c r="B12" s="128"/>
      <c r="C12" s="120"/>
    </row>
    <row r="13" spans="1:3" x14ac:dyDescent="0.3">
      <c r="A13" s="12" t="s">
        <v>80</v>
      </c>
      <c r="B13" s="127"/>
      <c r="C13" s="121"/>
    </row>
    <row r="14" spans="1:3" x14ac:dyDescent="0.3">
      <c r="A14" s="11" t="s">
        <v>81</v>
      </c>
      <c r="B14" s="129">
        <f t="shared" ref="B14:B19" si="1">$B$51*C14</f>
        <v>10837.602000000001</v>
      </c>
      <c r="C14" s="118">
        <v>0.06</v>
      </c>
    </row>
    <row r="15" spans="1:3" x14ac:dyDescent="0.3">
      <c r="A15" s="11" t="s">
        <v>82</v>
      </c>
      <c r="B15" s="129">
        <f t="shared" si="1"/>
        <v>18062.670000000002</v>
      </c>
      <c r="C15" s="118">
        <v>0.1</v>
      </c>
    </row>
    <row r="16" spans="1:3" x14ac:dyDescent="0.3">
      <c r="A16" s="11" t="s">
        <v>83</v>
      </c>
      <c r="B16" s="129">
        <f t="shared" si="1"/>
        <v>18062.670000000002</v>
      </c>
      <c r="C16" s="118">
        <v>0.1</v>
      </c>
    </row>
    <row r="17" spans="1:3" x14ac:dyDescent="0.3">
      <c r="A17" s="11" t="s">
        <v>84</v>
      </c>
      <c r="B17" s="129">
        <f t="shared" si="1"/>
        <v>14450.136</v>
      </c>
      <c r="C17" s="118">
        <v>0.08</v>
      </c>
    </row>
    <row r="18" spans="1:3" x14ac:dyDescent="0.3">
      <c r="A18" s="11" t="s">
        <v>85</v>
      </c>
      <c r="B18" s="129">
        <f t="shared" si="1"/>
        <v>12643.869000000002</v>
      </c>
      <c r="C18" s="118">
        <v>7.0000000000000007E-2</v>
      </c>
    </row>
    <row r="19" spans="1:3" x14ac:dyDescent="0.3">
      <c r="A19" s="11" t="s">
        <v>86</v>
      </c>
      <c r="B19" s="129">
        <f t="shared" si="1"/>
        <v>16256.403</v>
      </c>
      <c r="C19" s="118">
        <v>0.09</v>
      </c>
    </row>
    <row r="20" spans="1:3" x14ac:dyDescent="0.3">
      <c r="A20" s="12" t="s">
        <v>3</v>
      </c>
      <c r="B20" s="129">
        <f>SUM(B14:B19)</f>
        <v>90313.35000000002</v>
      </c>
      <c r="C20" s="118">
        <f>SUM(C14:C19)</f>
        <v>0.5</v>
      </c>
    </row>
    <row r="21" spans="1:3" x14ac:dyDescent="0.3">
      <c r="A21" s="12" t="s">
        <v>87</v>
      </c>
      <c r="B21" s="127"/>
      <c r="C21" s="121"/>
    </row>
    <row r="22" spans="1:3" x14ac:dyDescent="0.3">
      <c r="A22" s="11" t="s">
        <v>88</v>
      </c>
      <c r="B22" s="129">
        <f>$B$51*C22</f>
        <v>0</v>
      </c>
      <c r="C22" s="118">
        <v>0</v>
      </c>
    </row>
    <row r="23" spans="1:3" x14ac:dyDescent="0.3">
      <c r="A23" s="11" t="s">
        <v>89</v>
      </c>
      <c r="B23" s="129">
        <f>$B$51*C23</f>
        <v>0</v>
      </c>
      <c r="C23" s="118">
        <v>0</v>
      </c>
    </row>
    <row r="24" spans="1:3" x14ac:dyDescent="0.3">
      <c r="A24" s="67" t="s">
        <v>90</v>
      </c>
      <c r="B24" s="129">
        <f>$B$51*C24</f>
        <v>0</v>
      </c>
      <c r="C24" s="118">
        <v>0</v>
      </c>
    </row>
    <row r="25" spans="1:3" x14ac:dyDescent="0.3">
      <c r="A25" s="11" t="s">
        <v>91</v>
      </c>
      <c r="B25" s="129">
        <f>$B$51*C25</f>
        <v>0</v>
      </c>
      <c r="C25" s="118">
        <v>0</v>
      </c>
    </row>
    <row r="26" spans="1:3" x14ac:dyDescent="0.3">
      <c r="A26" s="11" t="s">
        <v>92</v>
      </c>
      <c r="B26" s="129">
        <f>$B$51*C26</f>
        <v>0</v>
      </c>
      <c r="C26" s="118">
        <v>0</v>
      </c>
    </row>
    <row r="27" spans="1:3" x14ac:dyDescent="0.3">
      <c r="A27" s="12" t="s">
        <v>3</v>
      </c>
      <c r="B27" s="129">
        <f>SUM(B22:B26)</f>
        <v>0</v>
      </c>
      <c r="C27" s="118">
        <f>SUM(C22:C26)</f>
        <v>0</v>
      </c>
    </row>
    <row r="28" spans="1:3" x14ac:dyDescent="0.3">
      <c r="A28" s="13" t="s">
        <v>93</v>
      </c>
      <c r="B28" s="127"/>
      <c r="C28" s="121"/>
    </row>
    <row r="29" spans="1:3" x14ac:dyDescent="0.3">
      <c r="A29" s="11" t="s">
        <v>94</v>
      </c>
      <c r="B29" s="129">
        <f>$B$51*C29</f>
        <v>5418.8010000000004</v>
      </c>
      <c r="C29" s="118">
        <v>0.03</v>
      </c>
    </row>
    <row r="30" spans="1:3" x14ac:dyDescent="0.3">
      <c r="A30" s="11" t="s">
        <v>95</v>
      </c>
      <c r="B30" s="129">
        <f>$B$51*C30</f>
        <v>14450.136</v>
      </c>
      <c r="C30" s="118">
        <v>0.08</v>
      </c>
    </row>
    <row r="31" spans="1:3" x14ac:dyDescent="0.3">
      <c r="A31" s="11" t="s">
        <v>96</v>
      </c>
      <c r="B31" s="129">
        <f>$B$51*C31</f>
        <v>19868.937000000002</v>
      </c>
      <c r="C31" s="118">
        <v>0.11</v>
      </c>
    </row>
    <row r="32" spans="1:3" x14ac:dyDescent="0.3">
      <c r="A32" s="12" t="s">
        <v>3</v>
      </c>
      <c r="B32" s="129">
        <f>SUM(B29:B31)</f>
        <v>39737.874000000003</v>
      </c>
      <c r="C32" s="118">
        <f>SUM(C29:C31)</f>
        <v>0.22</v>
      </c>
    </row>
    <row r="33" spans="1:3" x14ac:dyDescent="0.3">
      <c r="A33" s="13" t="s">
        <v>97</v>
      </c>
      <c r="B33" s="129"/>
      <c r="C33" s="121"/>
    </row>
    <row r="34" spans="1:3" x14ac:dyDescent="0.3">
      <c r="A34" s="67" t="s">
        <v>98</v>
      </c>
      <c r="B34" s="129">
        <f>$B$51*C34</f>
        <v>0</v>
      </c>
      <c r="C34" s="118">
        <v>0</v>
      </c>
    </row>
    <row r="35" spans="1:3" x14ac:dyDescent="0.3">
      <c r="A35" s="11" t="s">
        <v>99</v>
      </c>
      <c r="B35" s="129">
        <f t="shared" ref="B35:B49" si="2">$B$51*C35</f>
        <v>0</v>
      </c>
      <c r="C35" s="118">
        <v>0</v>
      </c>
    </row>
    <row r="36" spans="1:3" x14ac:dyDescent="0.3">
      <c r="A36" s="11" t="s">
        <v>100</v>
      </c>
      <c r="B36" s="129">
        <f t="shared" si="2"/>
        <v>0</v>
      </c>
      <c r="C36" s="118">
        <v>0</v>
      </c>
    </row>
    <row r="37" spans="1:3" x14ac:dyDescent="0.3">
      <c r="A37" s="11" t="s">
        <v>101</v>
      </c>
      <c r="B37" s="129">
        <f t="shared" si="2"/>
        <v>0</v>
      </c>
      <c r="C37" s="118">
        <v>0</v>
      </c>
    </row>
    <row r="38" spans="1:3" x14ac:dyDescent="0.3">
      <c r="A38" s="11" t="s">
        <v>102</v>
      </c>
      <c r="B38" s="129">
        <f t="shared" si="2"/>
        <v>0</v>
      </c>
      <c r="C38" s="118">
        <v>0</v>
      </c>
    </row>
    <row r="39" spans="1:3" x14ac:dyDescent="0.3">
      <c r="A39" s="67" t="s">
        <v>103</v>
      </c>
      <c r="B39" s="129">
        <f t="shared" si="2"/>
        <v>0</v>
      </c>
      <c r="C39" s="118">
        <v>0</v>
      </c>
    </row>
    <row r="40" spans="1:3" x14ac:dyDescent="0.3">
      <c r="A40" s="11" t="s">
        <v>104</v>
      </c>
      <c r="B40" s="129">
        <f t="shared" si="2"/>
        <v>0</v>
      </c>
      <c r="C40" s="118">
        <v>0</v>
      </c>
    </row>
    <row r="41" spans="1:3" x14ac:dyDescent="0.3">
      <c r="A41" s="11" t="s">
        <v>105</v>
      </c>
      <c r="B41" s="129">
        <f t="shared" si="2"/>
        <v>0</v>
      </c>
      <c r="C41" s="118">
        <v>0</v>
      </c>
    </row>
    <row r="42" spans="1:3" x14ac:dyDescent="0.3">
      <c r="A42" s="11" t="s">
        <v>106</v>
      </c>
      <c r="B42" s="129">
        <f t="shared" si="2"/>
        <v>0</v>
      </c>
      <c r="C42" s="118">
        <v>0</v>
      </c>
    </row>
    <row r="43" spans="1:3" x14ac:dyDescent="0.3">
      <c r="A43" s="11" t="s">
        <v>107</v>
      </c>
      <c r="B43" s="129">
        <f t="shared" si="2"/>
        <v>0</v>
      </c>
      <c r="C43" s="118">
        <v>0</v>
      </c>
    </row>
    <row r="44" spans="1:3" x14ac:dyDescent="0.3">
      <c r="A44" s="11" t="s">
        <v>108</v>
      </c>
      <c r="B44" s="129">
        <f t="shared" si="2"/>
        <v>0</v>
      </c>
      <c r="C44" s="118">
        <v>0</v>
      </c>
    </row>
    <row r="45" spans="1:3" x14ac:dyDescent="0.3">
      <c r="A45" s="11" t="s">
        <v>109</v>
      </c>
      <c r="B45" s="129">
        <f t="shared" si="2"/>
        <v>0</v>
      </c>
      <c r="C45" s="118">
        <v>0</v>
      </c>
    </row>
    <row r="46" spans="1:3" x14ac:dyDescent="0.3">
      <c r="A46" s="11" t="s">
        <v>110</v>
      </c>
      <c r="B46" s="129">
        <f t="shared" si="2"/>
        <v>0</v>
      </c>
      <c r="C46" s="118">
        <v>0</v>
      </c>
    </row>
    <row r="47" spans="1:3" x14ac:dyDescent="0.3">
      <c r="A47" s="11" t="s">
        <v>111</v>
      </c>
      <c r="B47" s="129">
        <f t="shared" si="2"/>
        <v>0</v>
      </c>
      <c r="C47" s="118">
        <v>0</v>
      </c>
    </row>
    <row r="48" spans="1:3" x14ac:dyDescent="0.3">
      <c r="A48" s="11" t="s">
        <v>112</v>
      </c>
      <c r="B48" s="129">
        <f t="shared" si="2"/>
        <v>0</v>
      </c>
      <c r="C48" s="118">
        <v>0</v>
      </c>
    </row>
    <row r="49" spans="1:3" x14ac:dyDescent="0.3">
      <c r="A49" s="11" t="s">
        <v>113</v>
      </c>
      <c r="B49" s="129">
        <f t="shared" si="2"/>
        <v>0</v>
      </c>
      <c r="C49" s="118">
        <v>0</v>
      </c>
    </row>
    <row r="50" spans="1:3" ht="15" thickBot="1" x14ac:dyDescent="0.35">
      <c r="A50" s="12" t="s">
        <v>3</v>
      </c>
      <c r="B50" s="129">
        <f>B67*C50</f>
        <v>0</v>
      </c>
      <c r="C50" s="118">
        <f>SUM(C34:C49)</f>
        <v>0</v>
      </c>
    </row>
    <row r="51" spans="1:3" ht="15" thickBot="1" x14ac:dyDescent="0.35">
      <c r="A51" s="8" t="s">
        <v>114</v>
      </c>
      <c r="B51" s="130">
        <f>'Plano de Aplicação'!C18</f>
        <v>180626.7</v>
      </c>
      <c r="C51" s="64">
        <f>C50+C32+C27+C20+C11</f>
        <v>1</v>
      </c>
    </row>
    <row r="52" spans="1:3" x14ac:dyDescent="0.3">
      <c r="A52" s="14"/>
      <c r="B52" s="131">
        <f>B50+B32+B27+B20+B11</f>
        <v>180626.7</v>
      </c>
      <c r="C52" s="122"/>
    </row>
    <row r="53" spans="1:3" x14ac:dyDescent="0.3">
      <c r="A53" s="123" t="s">
        <v>148</v>
      </c>
      <c r="B53" s="131">
        <f>B51-B52</f>
        <v>0</v>
      </c>
    </row>
  </sheetData>
  <mergeCells count="3">
    <mergeCell ref="A1:C1"/>
    <mergeCell ref="A2:C2"/>
    <mergeCell ref="A3:C3"/>
  </mergeCells>
  <pageMargins left="1.1811023622047245" right="0.23622047244094491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C677-4773-4D86-B21E-F2D4EE192F03}">
  <dimension ref="A2:K45"/>
  <sheetViews>
    <sheetView topLeftCell="A17" zoomScale="115" zoomScaleNormal="115" workbookViewId="0">
      <selection activeCell="A31" sqref="A31:XFD31"/>
    </sheetView>
  </sheetViews>
  <sheetFormatPr defaultRowHeight="14.4" x14ac:dyDescent="0.3"/>
  <cols>
    <col min="1" max="1" width="19.109375" customWidth="1"/>
    <col min="2" max="2" width="14.44140625" customWidth="1"/>
    <col min="3" max="3" width="15.33203125" customWidth="1"/>
    <col min="4" max="4" width="15" customWidth="1"/>
    <col min="5" max="5" width="17.33203125" customWidth="1"/>
    <col min="6" max="6" width="17" customWidth="1"/>
    <col min="7" max="7" width="15.109375" customWidth="1"/>
    <col min="8" max="8" width="16" customWidth="1"/>
    <col min="9" max="9" width="15.109375" customWidth="1"/>
    <col min="10" max="10" width="13.6640625" customWidth="1"/>
    <col min="11" max="11" width="17.109375" customWidth="1"/>
  </cols>
  <sheetData>
    <row r="2" spans="1:11" x14ac:dyDescent="0.3">
      <c r="A2" s="147" t="s">
        <v>115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">
      <c r="A3" s="158" t="s">
        <v>116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3">
      <c r="A4" s="147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3">
      <c r="A6" s="159" t="s">
        <v>117</v>
      </c>
      <c r="B6" s="160"/>
      <c r="C6" s="160"/>
      <c r="D6" s="160"/>
      <c r="E6" s="160"/>
      <c r="F6" s="160"/>
      <c r="G6" s="160"/>
      <c r="H6" s="160"/>
      <c r="I6" s="160"/>
      <c r="J6" s="160"/>
      <c r="K6" s="161"/>
    </row>
    <row r="7" spans="1:11" ht="24" x14ac:dyDescent="0.3">
      <c r="A7" s="97" t="s">
        <v>118</v>
      </c>
      <c r="B7" s="162" t="s">
        <v>119</v>
      </c>
      <c r="C7" s="162"/>
      <c r="D7" s="162"/>
      <c r="E7" s="162"/>
      <c r="F7" s="162" t="s">
        <v>120</v>
      </c>
      <c r="G7" s="162"/>
      <c r="H7" s="162" t="s">
        <v>121</v>
      </c>
      <c r="I7" s="162"/>
      <c r="J7" s="162"/>
      <c r="K7" s="98" t="s">
        <v>120</v>
      </c>
    </row>
    <row r="8" spans="1:11" x14ac:dyDescent="0.3">
      <c r="A8" s="99" t="s">
        <v>122</v>
      </c>
      <c r="B8" s="156" t="s">
        <v>123</v>
      </c>
      <c r="C8" s="156"/>
      <c r="D8" s="156"/>
      <c r="E8" s="156"/>
      <c r="F8" s="156" t="s">
        <v>123</v>
      </c>
      <c r="G8" s="156"/>
      <c r="H8" s="156" t="s">
        <v>124</v>
      </c>
      <c r="I8" s="156"/>
      <c r="J8" s="156"/>
      <c r="K8" s="100" t="s">
        <v>125</v>
      </c>
    </row>
    <row r="9" spans="1:11" x14ac:dyDescent="0.3">
      <c r="A9" s="99" t="s">
        <v>126</v>
      </c>
      <c r="B9" s="156" t="s">
        <v>127</v>
      </c>
      <c r="C9" s="156"/>
      <c r="D9" s="156"/>
      <c r="E9" s="156"/>
      <c r="F9" s="156" t="s">
        <v>128</v>
      </c>
      <c r="G9" s="156"/>
      <c r="H9" s="156" t="s">
        <v>129</v>
      </c>
      <c r="I9" s="156"/>
      <c r="J9" s="156"/>
      <c r="K9" s="100" t="s">
        <v>125</v>
      </c>
    </row>
    <row r="10" spans="1:11" x14ac:dyDescent="0.3">
      <c r="A10" s="99" t="s">
        <v>130</v>
      </c>
      <c r="B10" s="156" t="s">
        <v>123</v>
      </c>
      <c r="C10" s="156"/>
      <c r="D10" s="156"/>
      <c r="E10" s="156"/>
      <c r="F10" s="156" t="s">
        <v>123</v>
      </c>
      <c r="G10" s="156"/>
      <c r="H10" s="156" t="s">
        <v>129</v>
      </c>
      <c r="I10" s="156"/>
      <c r="J10" s="156"/>
      <c r="K10" s="100" t="s">
        <v>125</v>
      </c>
    </row>
    <row r="11" spans="1:11" x14ac:dyDescent="0.3">
      <c r="A11" s="101" t="s">
        <v>131</v>
      </c>
      <c r="B11" s="156" t="s">
        <v>132</v>
      </c>
      <c r="C11" s="156"/>
      <c r="D11" s="156"/>
      <c r="E11" s="156"/>
      <c r="F11" s="156" t="s">
        <v>128</v>
      </c>
      <c r="G11" s="156"/>
      <c r="H11" s="156" t="s">
        <v>132</v>
      </c>
      <c r="I11" s="156"/>
      <c r="J11" s="156"/>
      <c r="K11" s="100" t="s">
        <v>128</v>
      </c>
    </row>
    <row r="12" spans="1:11" ht="15" thickBot="1" x14ac:dyDescent="0.35">
      <c r="A12" s="102" t="s">
        <v>133</v>
      </c>
      <c r="B12" s="157" t="s">
        <v>134</v>
      </c>
      <c r="C12" s="157"/>
      <c r="D12" s="157"/>
      <c r="E12" s="157"/>
      <c r="F12" s="157" t="s">
        <v>128</v>
      </c>
      <c r="G12" s="157"/>
      <c r="H12" s="157" t="s">
        <v>123</v>
      </c>
      <c r="I12" s="157"/>
      <c r="J12" s="157"/>
      <c r="K12" s="103" t="s">
        <v>123</v>
      </c>
    </row>
    <row r="13" spans="1:1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5" spans="1:11" ht="15" thickBot="1" x14ac:dyDescent="0.35"/>
    <row r="16" spans="1:11" ht="36" x14ac:dyDescent="0.3">
      <c r="A16" s="95" t="s">
        <v>135</v>
      </c>
      <c r="B16" s="96" t="s">
        <v>136</v>
      </c>
      <c r="C16" s="96" t="s">
        <v>137</v>
      </c>
      <c r="D16" s="96" t="s">
        <v>138</v>
      </c>
      <c r="E16" s="96" t="s">
        <v>139</v>
      </c>
      <c r="F16" s="96" t="s">
        <v>140</v>
      </c>
      <c r="G16" s="96" t="s">
        <v>141</v>
      </c>
      <c r="H16" s="96" t="s">
        <v>142</v>
      </c>
      <c r="I16" s="96" t="s">
        <v>143</v>
      </c>
      <c r="J16" s="96" t="s">
        <v>144</v>
      </c>
      <c r="K16" s="104" t="s">
        <v>145</v>
      </c>
    </row>
    <row r="17" spans="1:11" x14ac:dyDescent="0.3">
      <c r="A17" s="105" t="s">
        <v>149</v>
      </c>
      <c r="B17" s="106" t="s">
        <v>150</v>
      </c>
      <c r="C17" s="106" t="s">
        <v>130</v>
      </c>
      <c r="D17" s="107">
        <v>44211</v>
      </c>
      <c r="E17" s="106"/>
      <c r="F17" s="108"/>
      <c r="G17" s="108"/>
      <c r="H17" s="109"/>
      <c r="I17" s="108"/>
      <c r="J17" s="111"/>
      <c r="K17" s="112"/>
    </row>
    <row r="18" spans="1:11" x14ac:dyDescent="0.3">
      <c r="A18" s="105" t="s">
        <v>151</v>
      </c>
      <c r="B18" s="106" t="s">
        <v>152</v>
      </c>
      <c r="C18" s="106" t="s">
        <v>130</v>
      </c>
      <c r="D18" s="107">
        <v>44218</v>
      </c>
      <c r="E18" s="106"/>
      <c r="F18" s="108"/>
      <c r="G18" s="108"/>
      <c r="H18" s="109"/>
      <c r="I18" s="108"/>
      <c r="J18" s="111"/>
      <c r="K18" s="112"/>
    </row>
    <row r="19" spans="1:11" x14ac:dyDescent="0.3">
      <c r="A19" s="105" t="s">
        <v>153</v>
      </c>
      <c r="B19" s="106" t="s">
        <v>154</v>
      </c>
      <c r="C19" s="106" t="s">
        <v>131</v>
      </c>
      <c r="D19" s="107">
        <v>44238</v>
      </c>
      <c r="E19" s="107">
        <v>45191</v>
      </c>
      <c r="F19" s="108"/>
      <c r="G19" s="108">
        <v>269916.59000000003</v>
      </c>
      <c r="H19" s="109"/>
      <c r="I19" s="108">
        <v>237528.82</v>
      </c>
      <c r="J19" s="111">
        <f>G19+H19-I19</f>
        <v>32387.770000000019</v>
      </c>
      <c r="K19" s="112"/>
    </row>
    <row r="20" spans="1:11" x14ac:dyDescent="0.3">
      <c r="A20" s="105" t="s">
        <v>155</v>
      </c>
      <c r="B20" s="106" t="s">
        <v>156</v>
      </c>
      <c r="C20" s="106" t="s">
        <v>133</v>
      </c>
      <c r="D20" s="107">
        <v>44272</v>
      </c>
      <c r="E20" s="106"/>
      <c r="F20" s="108"/>
      <c r="G20" s="108">
        <v>269916.59000000003</v>
      </c>
      <c r="H20" s="109"/>
      <c r="I20" s="108"/>
      <c r="J20" s="111">
        <f>G20</f>
        <v>269916.59000000003</v>
      </c>
      <c r="K20" s="112"/>
    </row>
    <row r="21" spans="1:11" x14ac:dyDescent="0.3">
      <c r="A21" s="105" t="s">
        <v>157</v>
      </c>
      <c r="B21" s="106" t="s">
        <v>158</v>
      </c>
      <c r="C21" s="106" t="s">
        <v>131</v>
      </c>
      <c r="D21" s="107">
        <v>44188</v>
      </c>
      <c r="E21" s="107">
        <v>45068</v>
      </c>
      <c r="F21" s="108"/>
      <c r="G21" s="108"/>
      <c r="H21" s="109"/>
      <c r="I21" s="108"/>
      <c r="J21" s="111"/>
      <c r="K21" s="112"/>
    </row>
    <row r="22" spans="1:11" x14ac:dyDescent="0.3">
      <c r="A22" s="105" t="s">
        <v>159</v>
      </c>
      <c r="B22" s="106" t="s">
        <v>160</v>
      </c>
      <c r="C22" s="106" t="s">
        <v>130</v>
      </c>
      <c r="D22" s="107">
        <v>44273</v>
      </c>
      <c r="E22" s="106"/>
      <c r="F22" s="108"/>
      <c r="G22" s="108"/>
      <c r="H22" s="109"/>
      <c r="I22" s="109"/>
      <c r="J22" s="108"/>
      <c r="K22" s="110"/>
    </row>
    <row r="23" spans="1:11" x14ac:dyDescent="0.3">
      <c r="A23" s="105" t="s">
        <v>161</v>
      </c>
      <c r="B23" s="106" t="s">
        <v>162</v>
      </c>
      <c r="C23" s="106" t="s">
        <v>131</v>
      </c>
      <c r="D23" s="107">
        <v>44208</v>
      </c>
      <c r="E23" s="107">
        <v>45068</v>
      </c>
      <c r="F23" s="108"/>
      <c r="G23" s="108"/>
      <c r="H23" s="109"/>
      <c r="I23" s="109"/>
      <c r="J23" s="108"/>
      <c r="K23" s="110"/>
    </row>
    <row r="24" spans="1:11" x14ac:dyDescent="0.3">
      <c r="A24" s="105" t="s">
        <v>163</v>
      </c>
      <c r="B24" s="106" t="s">
        <v>164</v>
      </c>
      <c r="C24" s="106" t="s">
        <v>146</v>
      </c>
      <c r="D24" s="107">
        <v>44482</v>
      </c>
      <c r="E24" s="106"/>
      <c r="F24" s="108"/>
      <c r="G24" s="108"/>
      <c r="H24" s="109"/>
      <c r="I24" s="108"/>
      <c r="J24" s="111"/>
      <c r="K24" s="132"/>
    </row>
    <row r="25" spans="1:11" x14ac:dyDescent="0.3">
      <c r="A25" s="105" t="s">
        <v>165</v>
      </c>
      <c r="B25" s="106" t="s">
        <v>166</v>
      </c>
      <c r="C25" s="106" t="s">
        <v>146</v>
      </c>
      <c r="D25" s="107">
        <v>44482</v>
      </c>
      <c r="E25" s="106"/>
      <c r="F25" s="108"/>
      <c r="G25" s="108"/>
      <c r="H25" s="109"/>
      <c r="I25" s="108"/>
      <c r="J25" s="111"/>
      <c r="K25" s="132"/>
    </row>
    <row r="26" spans="1:11" x14ac:dyDescent="0.3">
      <c r="A26" s="105" t="s">
        <v>167</v>
      </c>
      <c r="B26" s="106" t="s">
        <v>168</v>
      </c>
      <c r="C26" s="106" t="s">
        <v>130</v>
      </c>
      <c r="D26" s="107">
        <v>44509</v>
      </c>
      <c r="E26" s="106"/>
      <c r="F26" s="108"/>
      <c r="G26" s="108"/>
      <c r="H26" s="109"/>
      <c r="I26" s="108"/>
      <c r="J26" s="111"/>
      <c r="K26" s="132"/>
    </row>
    <row r="27" spans="1:11" x14ac:dyDescent="0.3">
      <c r="A27" s="105" t="s">
        <v>169</v>
      </c>
      <c r="B27" s="106" t="s">
        <v>170</v>
      </c>
      <c r="C27" s="106" t="s">
        <v>130</v>
      </c>
      <c r="D27" s="107" t="s">
        <v>171</v>
      </c>
      <c r="E27" s="106"/>
      <c r="F27" s="108"/>
      <c r="G27" s="108"/>
      <c r="H27" s="109"/>
      <c r="I27" s="108"/>
      <c r="J27" s="111"/>
      <c r="K27" s="132"/>
    </row>
    <row r="28" spans="1:11" x14ac:dyDescent="0.3">
      <c r="A28" s="105" t="s">
        <v>172</v>
      </c>
      <c r="B28" s="106" t="s">
        <v>173</v>
      </c>
      <c r="C28" s="106" t="s">
        <v>182</v>
      </c>
      <c r="D28" s="107">
        <v>44482</v>
      </c>
      <c r="E28" s="106"/>
      <c r="F28" s="108"/>
      <c r="G28" s="108"/>
      <c r="H28" s="109"/>
      <c r="I28" s="109"/>
      <c r="J28" s="108"/>
      <c r="K28" s="132"/>
    </row>
    <row r="29" spans="1:11" x14ac:dyDescent="0.3">
      <c r="A29" s="105" t="s">
        <v>174</v>
      </c>
      <c r="B29" s="106" t="s">
        <v>175</v>
      </c>
      <c r="C29" s="106" t="s">
        <v>146</v>
      </c>
      <c r="D29" s="107">
        <v>44509</v>
      </c>
      <c r="E29" s="106"/>
      <c r="F29" s="108"/>
      <c r="G29" s="108"/>
      <c r="H29" s="109"/>
      <c r="I29" s="109"/>
      <c r="J29" s="108"/>
      <c r="K29" s="132"/>
    </row>
    <row r="30" spans="1:11" x14ac:dyDescent="0.3">
      <c r="A30" s="105" t="s">
        <v>176</v>
      </c>
      <c r="B30" s="106" t="s">
        <v>177</v>
      </c>
      <c r="C30" s="106" t="s">
        <v>130</v>
      </c>
      <c r="D30" s="107">
        <v>44482</v>
      </c>
      <c r="E30" s="106"/>
      <c r="F30" s="108"/>
      <c r="G30" s="108"/>
      <c r="H30" s="109"/>
      <c r="I30" s="109"/>
      <c r="J30" s="108"/>
      <c r="K30" s="132"/>
    </row>
    <row r="31" spans="1:11" x14ac:dyDescent="0.3">
      <c r="A31" s="105" t="s">
        <v>178</v>
      </c>
      <c r="B31" s="106"/>
      <c r="C31" s="106" t="s">
        <v>133</v>
      </c>
      <c r="D31" s="107"/>
      <c r="E31" s="106"/>
      <c r="F31" s="108"/>
      <c r="G31" s="108">
        <v>433864.03</v>
      </c>
      <c r="H31" s="109"/>
      <c r="I31" s="109"/>
      <c r="J31" s="108">
        <f>G31</f>
        <v>433864.03</v>
      </c>
      <c r="K31" s="132"/>
    </row>
    <row r="32" spans="1:11" ht="24" customHeight="1" x14ac:dyDescent="0.3">
      <c r="A32" s="105" t="s">
        <v>179</v>
      </c>
      <c r="B32" s="106" t="s">
        <v>183</v>
      </c>
      <c r="C32" s="106" t="s">
        <v>126</v>
      </c>
      <c r="D32" s="107" t="s">
        <v>200</v>
      </c>
      <c r="E32" s="106"/>
      <c r="F32" s="108">
        <v>504133.83</v>
      </c>
      <c r="G32" s="108">
        <f>F32</f>
        <v>504133.83</v>
      </c>
      <c r="H32" s="109"/>
      <c r="I32" s="109"/>
      <c r="J32" s="108">
        <f>G32</f>
        <v>504133.83</v>
      </c>
      <c r="K32" s="132"/>
    </row>
    <row r="33" spans="1:11" ht="15.75" customHeight="1" x14ac:dyDescent="0.3">
      <c r="A33" s="105" t="s">
        <v>180</v>
      </c>
      <c r="B33" s="106" t="s">
        <v>184</v>
      </c>
      <c r="C33" s="106" t="s">
        <v>126</v>
      </c>
      <c r="D33" s="107" t="s">
        <v>185</v>
      </c>
      <c r="E33" s="106"/>
      <c r="F33" s="108">
        <v>348016.52</v>
      </c>
      <c r="G33" s="108">
        <f>F33</f>
        <v>348016.52</v>
      </c>
      <c r="H33" s="109"/>
      <c r="I33" s="109"/>
      <c r="J33" s="108">
        <f>G33</f>
        <v>348016.52</v>
      </c>
      <c r="K33" s="132"/>
    </row>
    <row r="34" spans="1:11" x14ac:dyDescent="0.3">
      <c r="A34" s="105" t="s">
        <v>181</v>
      </c>
      <c r="B34" s="106"/>
      <c r="C34" s="106" t="s">
        <v>133</v>
      </c>
      <c r="D34" s="107">
        <v>45141</v>
      </c>
      <c r="E34" s="106"/>
      <c r="F34" s="108"/>
      <c r="G34" s="108">
        <v>390288.75</v>
      </c>
      <c r="H34" s="109"/>
      <c r="I34" s="109"/>
      <c r="J34" s="108">
        <f>G34</f>
        <v>390288.75</v>
      </c>
      <c r="K34" s="132"/>
    </row>
    <row r="35" spans="1:11" ht="15" customHeight="1" x14ac:dyDescent="0.3">
      <c r="A35" s="133" t="s">
        <v>186</v>
      </c>
      <c r="B35" s="106"/>
      <c r="C35" s="106" t="s">
        <v>133</v>
      </c>
      <c r="D35" s="107">
        <v>45141</v>
      </c>
      <c r="E35" s="106"/>
      <c r="F35" s="108"/>
      <c r="G35" s="108">
        <v>1058000</v>
      </c>
      <c r="H35" s="109"/>
      <c r="I35" s="109"/>
      <c r="J35" s="108">
        <f>G35</f>
        <v>1058000</v>
      </c>
      <c r="K35" s="132"/>
    </row>
    <row r="36" spans="1:11" x14ac:dyDescent="0.3">
      <c r="A36" s="134" t="s">
        <v>187</v>
      </c>
      <c r="B36" s="106" t="s">
        <v>188</v>
      </c>
      <c r="C36" s="106" t="s">
        <v>126</v>
      </c>
      <c r="D36" s="107">
        <v>45183</v>
      </c>
      <c r="E36" s="106"/>
      <c r="F36" s="108">
        <v>287013.31</v>
      </c>
      <c r="G36" s="108"/>
      <c r="H36" s="109"/>
      <c r="I36" s="109"/>
      <c r="J36" s="108"/>
      <c r="K36" s="132">
        <f>F36</f>
        <v>287013.31</v>
      </c>
    </row>
    <row r="37" spans="1:11" x14ac:dyDescent="0.3">
      <c r="A37" s="134" t="s">
        <v>189</v>
      </c>
      <c r="B37" s="106"/>
      <c r="C37" s="106" t="s">
        <v>133</v>
      </c>
      <c r="D37" s="107">
        <v>45303</v>
      </c>
      <c r="E37" s="106"/>
      <c r="F37" s="108"/>
      <c r="G37" s="108">
        <v>381015.49</v>
      </c>
      <c r="H37" s="109"/>
      <c r="I37" s="109"/>
      <c r="J37" s="108"/>
      <c r="K37" s="132"/>
    </row>
    <row r="38" spans="1:11" x14ac:dyDescent="0.3">
      <c r="A38" s="134" t="s">
        <v>190</v>
      </c>
      <c r="B38" s="106"/>
      <c r="C38" s="106" t="s">
        <v>133</v>
      </c>
      <c r="D38" s="107">
        <v>45303</v>
      </c>
      <c r="E38" s="106"/>
      <c r="F38" s="108"/>
      <c r="G38" s="108">
        <v>304052.90999999997</v>
      </c>
      <c r="H38" s="109"/>
      <c r="I38" s="109"/>
      <c r="J38" s="108"/>
      <c r="K38" s="132"/>
    </row>
    <row r="39" spans="1:11" x14ac:dyDescent="0.3">
      <c r="A39" s="134" t="s">
        <v>191</v>
      </c>
      <c r="B39" s="106"/>
      <c r="C39" s="106" t="s">
        <v>133</v>
      </c>
      <c r="D39" s="107">
        <v>45303</v>
      </c>
      <c r="E39" s="106"/>
      <c r="F39" s="108"/>
      <c r="G39" s="108">
        <v>299000</v>
      </c>
      <c r="H39" s="109"/>
      <c r="I39" s="109"/>
      <c r="J39" s="108"/>
      <c r="K39" s="132"/>
    </row>
    <row r="40" spans="1:11" x14ac:dyDescent="0.3">
      <c r="A40" s="134" t="s">
        <v>192</v>
      </c>
      <c r="B40" s="106" t="s">
        <v>193</v>
      </c>
      <c r="C40" s="106" t="s">
        <v>126</v>
      </c>
      <c r="D40" s="107" t="s">
        <v>194</v>
      </c>
      <c r="E40" s="106"/>
      <c r="F40" s="108">
        <v>299892.96000000002</v>
      </c>
      <c r="G40" s="108"/>
      <c r="H40" s="109"/>
      <c r="I40" s="109"/>
      <c r="J40" s="108"/>
      <c r="K40" s="132">
        <f>F40</f>
        <v>299892.96000000002</v>
      </c>
    </row>
    <row r="41" spans="1:11" x14ac:dyDescent="0.3">
      <c r="A41" s="134" t="s">
        <v>195</v>
      </c>
      <c r="B41" s="106" t="s">
        <v>196</v>
      </c>
      <c r="C41" s="106" t="s">
        <v>126</v>
      </c>
      <c r="D41" s="107"/>
      <c r="E41" s="106"/>
      <c r="F41" s="108">
        <v>1462238.93</v>
      </c>
      <c r="G41" s="108"/>
      <c r="H41" s="109"/>
      <c r="I41" s="109"/>
      <c r="J41" s="108"/>
      <c r="K41" s="132">
        <f>F41</f>
        <v>1462238.93</v>
      </c>
    </row>
    <row r="42" spans="1:11" x14ac:dyDescent="0.3">
      <c r="A42" s="134" t="s">
        <v>197</v>
      </c>
      <c r="B42" s="106" t="s">
        <v>198</v>
      </c>
      <c r="C42" s="106" t="s">
        <v>126</v>
      </c>
      <c r="D42" s="107">
        <v>45280</v>
      </c>
      <c r="E42" s="106"/>
      <c r="F42" s="108">
        <v>350608.3</v>
      </c>
      <c r="G42" s="108"/>
      <c r="H42" s="109"/>
      <c r="I42" s="109"/>
      <c r="J42" s="108"/>
      <c r="K42" s="132">
        <f>F42</f>
        <v>350608.3</v>
      </c>
    </row>
    <row r="43" spans="1:11" x14ac:dyDescent="0.3">
      <c r="A43" s="134" t="s">
        <v>199</v>
      </c>
      <c r="B43" s="106"/>
      <c r="C43" s="106" t="s">
        <v>133</v>
      </c>
      <c r="D43" s="107"/>
      <c r="E43" s="106"/>
      <c r="F43" s="108"/>
      <c r="G43" s="108">
        <v>45225</v>
      </c>
      <c r="H43" s="109"/>
      <c r="I43" s="109"/>
      <c r="J43" s="108"/>
      <c r="K43" s="132"/>
    </row>
    <row r="44" spans="1:11" x14ac:dyDescent="0.3">
      <c r="A44" s="148" t="s">
        <v>147</v>
      </c>
      <c r="B44" s="149"/>
      <c r="C44" s="149"/>
      <c r="D44" s="149"/>
      <c r="E44" s="149"/>
      <c r="F44" s="149"/>
      <c r="G44" s="149"/>
      <c r="H44" s="149"/>
      <c r="I44" s="150"/>
      <c r="J44" s="113">
        <f>SUM(J17:J43)</f>
        <v>3036607.49</v>
      </c>
      <c r="K44" s="114">
        <f>SUM(K17:K43)</f>
        <v>2399753.5</v>
      </c>
    </row>
    <row r="45" spans="1:11" ht="15" thickBot="1" x14ac:dyDescent="0.35">
      <c r="A45" s="151"/>
      <c r="B45" s="152"/>
      <c r="C45" s="152"/>
      <c r="D45" s="152"/>
      <c r="E45" s="152"/>
      <c r="F45" s="152"/>
      <c r="G45" s="152"/>
      <c r="H45" s="152"/>
      <c r="I45" s="153"/>
      <c r="J45" s="154">
        <f>J44-K44</f>
        <v>636853.99000000022</v>
      </c>
      <c r="K45" s="155"/>
    </row>
  </sheetData>
  <mergeCells count="24">
    <mergeCell ref="H12:J12"/>
    <mergeCell ref="A2:K2"/>
    <mergeCell ref="A3:K3"/>
    <mergeCell ref="A4:K4"/>
    <mergeCell ref="A6:K6"/>
    <mergeCell ref="B7:E7"/>
    <mergeCell ref="F7:G7"/>
    <mergeCell ref="H7:J7"/>
    <mergeCell ref="A44:I45"/>
    <mergeCell ref="J45:K45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28CC9628AE7E4D9780EBCDDA4CCE5D" ma:contentTypeVersion="13" ma:contentTypeDescription="Crie um novo documento." ma:contentTypeScope="" ma:versionID="40e3ed7a0b9c61ffdb69662ac6a2ec8c">
  <xsd:schema xmlns:xsd="http://www.w3.org/2001/XMLSchema" xmlns:xs="http://www.w3.org/2001/XMLSchema" xmlns:p="http://schemas.microsoft.com/office/2006/metadata/properties" xmlns:ns2="9813519b-3cb6-4eb7-b374-2759e8f8a1ef" xmlns:ns3="78cec8e6-2dd2-454d-b20c-951d9c576460" targetNamespace="http://schemas.microsoft.com/office/2006/metadata/properties" ma:root="true" ma:fieldsID="d657fa035ce3485ea1c983f694771cab" ns2:_="" ns3:_="">
    <xsd:import namespace="9813519b-3cb6-4eb7-b374-2759e8f8a1ef"/>
    <xsd:import namespace="78cec8e6-2dd2-454d-b20c-951d9c576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519b-3cb6-4eb7-b374-2759e8f8a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ec8e6-2dd2-454d-b20c-951d9c5764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0C0E42-139A-4E19-A33E-B41BE9B95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519b-3cb6-4eb7-b374-2759e8f8a1ef"/>
    <ds:schemaRef ds:uri="78cec8e6-2dd2-454d-b20c-951d9c576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CFABE-1A2A-47C9-98FA-2E65A339AD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C1D7F7-C5F6-4FEE-B5AE-DD709512B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de Aplicação</vt:lpstr>
      <vt:lpstr>Plano de Custeio </vt:lpstr>
      <vt:lpstr>Memória de cálculo investimento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Miramar de Souza Almeida</dc:creator>
  <cp:keywords/>
  <dc:description/>
  <cp:lastModifiedBy>Thiago Tumitan</cp:lastModifiedBy>
  <cp:revision/>
  <cp:lastPrinted>2024-03-15T13:32:21Z</cp:lastPrinted>
  <dcterms:created xsi:type="dcterms:W3CDTF">2015-08-25T14:37:43Z</dcterms:created>
  <dcterms:modified xsi:type="dcterms:W3CDTF">2024-03-18T19:05:52Z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0x010100B528CC9628AE7E4D9780EBCDDA4CCE5D</vt:lpwstr>
  </property>
</Properties>
</file>