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-PC\Desktop\"/>
    </mc:Choice>
  </mc:AlternateContent>
  <xr:revisionPtr revIDLastSave="0" documentId="8_{D23A30E2-8378-4DCF-91F1-94CDCA7FA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" sheetId="7" r:id="rId1"/>
    <sheet name="PI Fehidro" sheetId="19" r:id="rId2"/>
    <sheet name="Delib CRH 254" sheetId="18" r:id="rId3"/>
    <sheet name="ESTIMATIVAS" sheetId="17" r:id="rId4"/>
    <sheet name="PDCs Del CRH 190" sheetId="15" r:id="rId5"/>
    <sheet name="PI Fehidro_antigo" sheetId="12" r:id="rId6"/>
    <sheet name="PI Geral" sheetId="13" r:id="rId7"/>
    <sheet name="Operacional" sheetId="16" r:id="rId8"/>
  </sheets>
  <definedNames>
    <definedName name="_xlnm._FilterDatabase" localSheetId="0" hidden="1">PA!$A$2:$N$18</definedName>
    <definedName name="_xlnm._FilterDatabase" localSheetId="5" hidden="1">'PI Fehidro_antigo'!$A$1:$N$38</definedName>
    <definedName name="_xlnm._FilterDatabase" localSheetId="6" hidden="1">'PI Geral'!$A$1:$N$38</definedName>
    <definedName name="_xlnm.Print_Area" localSheetId="0">PA!$A$1:$N$17</definedName>
    <definedName name="_xlnm.Print_Area" localSheetId="5">'PI Fehidro_antigo'!$A$1:$N$40</definedName>
    <definedName name="_xlnm.Print_Area" localSheetId="6">'PI Geral'!$A$1:$N$40</definedName>
    <definedName name="_xlnm.Print_Titles" localSheetId="0">PA!$1:$2</definedName>
    <definedName name="_xlnm.Print_Titles" localSheetId="5">'PI Fehidro_antigo'!$1:$4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9" l="1"/>
  <c r="I7" i="19"/>
  <c r="H7" i="19"/>
  <c r="G7" i="19"/>
  <c r="F7" i="19"/>
  <c r="E7" i="19"/>
  <c r="D7" i="19"/>
  <c r="C7" i="19"/>
  <c r="M5" i="7"/>
  <c r="J13" i="19"/>
  <c r="I13" i="19"/>
  <c r="H13" i="19"/>
  <c r="G13" i="19"/>
  <c r="F13" i="19"/>
  <c r="E13" i="19"/>
  <c r="D13" i="19"/>
  <c r="C13" i="19"/>
  <c r="J12" i="19"/>
  <c r="I12" i="19"/>
  <c r="H12" i="19"/>
  <c r="G12" i="19"/>
  <c r="F12" i="19"/>
  <c r="E12" i="19"/>
  <c r="D12" i="19"/>
  <c r="C12" i="19"/>
  <c r="J11" i="19"/>
  <c r="I11" i="19"/>
  <c r="H11" i="19"/>
  <c r="G11" i="19"/>
  <c r="F11" i="19"/>
  <c r="E11" i="19"/>
  <c r="D11" i="19"/>
  <c r="C11" i="19"/>
  <c r="J10" i="19"/>
  <c r="I10" i="19"/>
  <c r="H10" i="19"/>
  <c r="G10" i="19"/>
  <c r="F10" i="19"/>
  <c r="E10" i="19"/>
  <c r="D10" i="19"/>
  <c r="C10" i="19"/>
  <c r="J9" i="19"/>
  <c r="I9" i="19"/>
  <c r="H9" i="19"/>
  <c r="G9" i="19"/>
  <c r="F9" i="19"/>
  <c r="E9" i="19"/>
  <c r="D9" i="19"/>
  <c r="C9" i="19"/>
  <c r="J8" i="19"/>
  <c r="I8" i="19"/>
  <c r="H8" i="19"/>
  <c r="G8" i="19"/>
  <c r="F8" i="19"/>
  <c r="E8" i="19"/>
  <c r="D8" i="19"/>
  <c r="C8" i="19"/>
  <c r="J6" i="19"/>
  <c r="I6" i="19"/>
  <c r="H6" i="19"/>
  <c r="G6" i="19"/>
  <c r="F6" i="19"/>
  <c r="E6" i="19"/>
  <c r="D6" i="19"/>
  <c r="C6" i="19"/>
  <c r="J5" i="19"/>
  <c r="H5" i="19"/>
  <c r="G5" i="19"/>
  <c r="F5" i="19"/>
  <c r="E5" i="19"/>
  <c r="D5" i="19"/>
  <c r="C5" i="19"/>
  <c r="K7" i="19" l="1"/>
  <c r="G14" i="19"/>
  <c r="L7" i="19"/>
  <c r="F14" i="19"/>
  <c r="H14" i="19"/>
  <c r="F10" i="17" s="1"/>
  <c r="J14" i="19"/>
  <c r="G11" i="17" s="1"/>
  <c r="E14" i="19"/>
  <c r="K6" i="19"/>
  <c r="K8" i="19"/>
  <c r="K9" i="19"/>
  <c r="K10" i="19"/>
  <c r="K11" i="19"/>
  <c r="K12" i="19"/>
  <c r="K13" i="19"/>
  <c r="L6" i="19"/>
  <c r="L8" i="19"/>
  <c r="L9" i="19"/>
  <c r="L10" i="19"/>
  <c r="L11" i="19"/>
  <c r="L12" i="19"/>
  <c r="L13" i="19"/>
  <c r="L5" i="19"/>
  <c r="C14" i="19"/>
  <c r="D14" i="19"/>
  <c r="M11" i="7"/>
  <c r="L3" i="7"/>
  <c r="I5" i="19" s="1"/>
  <c r="I14" i="19" s="1"/>
  <c r="G10" i="17" l="1"/>
  <c r="F11" i="17"/>
  <c r="K5" i="19"/>
  <c r="K14" i="19" s="1"/>
  <c r="L14" i="19"/>
  <c r="E25" i="18"/>
  <c r="F25" i="18"/>
  <c r="G25" i="18"/>
  <c r="E24" i="18"/>
  <c r="F24" i="18"/>
  <c r="G24" i="18"/>
  <c r="E23" i="18"/>
  <c r="F23" i="18"/>
  <c r="G23" i="18"/>
  <c r="E22" i="18"/>
  <c r="F22" i="18"/>
  <c r="G22" i="18"/>
  <c r="E21" i="18"/>
  <c r="F21" i="18"/>
  <c r="G21" i="18"/>
  <c r="E20" i="18"/>
  <c r="F20" i="18"/>
  <c r="G20" i="18"/>
  <c r="D25" i="18"/>
  <c r="D24" i="18"/>
  <c r="D23" i="18"/>
  <c r="D22" i="18"/>
  <c r="D21" i="18"/>
  <c r="D20" i="18"/>
  <c r="K15" i="19" l="1"/>
  <c r="E26" i="18"/>
  <c r="E34" i="18" s="1"/>
  <c r="G26" i="18"/>
  <c r="G34" i="18" s="1"/>
  <c r="F26" i="18"/>
  <c r="F35" i="18" s="1"/>
  <c r="F6" i="18" s="1"/>
  <c r="D26" i="18"/>
  <c r="D36" i="18" s="1"/>
  <c r="M7" i="19" l="1"/>
  <c r="M5" i="19"/>
  <c r="N5" i="19" s="1"/>
  <c r="M11" i="19"/>
  <c r="N11" i="19" s="1"/>
  <c r="M8" i="19"/>
  <c r="M12" i="19"/>
  <c r="M13" i="19"/>
  <c r="M10" i="19"/>
  <c r="N10" i="19" s="1"/>
  <c r="M6" i="19"/>
  <c r="M9" i="19"/>
  <c r="D37" i="18"/>
  <c r="D13" i="18" s="1"/>
  <c r="E32" i="18"/>
  <c r="E35" i="18"/>
  <c r="E37" i="18"/>
  <c r="E13" i="18" s="1"/>
  <c r="E33" i="18"/>
  <c r="E36" i="18"/>
  <c r="F37" i="18"/>
  <c r="F13" i="18" s="1"/>
  <c r="F32" i="18"/>
  <c r="G37" i="18"/>
  <c r="G13" i="18" s="1"/>
  <c r="G36" i="18"/>
  <c r="G33" i="18"/>
  <c r="G35" i="18"/>
  <c r="G6" i="18" s="1"/>
  <c r="G32" i="18"/>
  <c r="F33" i="18"/>
  <c r="F36" i="18"/>
  <c r="D35" i="18"/>
  <c r="D6" i="18" s="1"/>
  <c r="F34" i="18"/>
  <c r="D34" i="18"/>
  <c r="D33" i="18"/>
  <c r="D32" i="18"/>
  <c r="N6" i="19" l="1"/>
  <c r="N12" i="19"/>
  <c r="N8" i="19"/>
  <c r="E4" i="18"/>
  <c r="E5" i="18"/>
  <c r="E11" i="18"/>
  <c r="G4" i="18"/>
  <c r="E12" i="18"/>
  <c r="G12" i="18"/>
  <c r="E38" i="18"/>
  <c r="E6" i="18"/>
  <c r="F11" i="18"/>
  <c r="G11" i="18"/>
  <c r="D12" i="18"/>
  <c r="F38" i="18"/>
  <c r="F4" i="18"/>
  <c r="G38" i="18"/>
  <c r="G5" i="18"/>
  <c r="F12" i="18"/>
  <c r="F5" i="18"/>
  <c r="D38" i="18"/>
  <c r="D11" i="18"/>
  <c r="D4" i="18"/>
  <c r="D5" i="18"/>
  <c r="M10" i="7"/>
  <c r="M7" i="7" l="1"/>
  <c r="M18" i="7" l="1"/>
  <c r="E11" i="17" l="1"/>
  <c r="D11" i="17"/>
  <c r="M4" i="7" l="1"/>
  <c r="M6" i="7" l="1"/>
  <c r="M12" i="7" l="1"/>
  <c r="M3" i="7" l="1"/>
  <c r="M17" i="7" l="1"/>
  <c r="M16" i="7"/>
  <c r="M15" i="7"/>
  <c r="M14" i="7"/>
  <c r="I6" i="12" l="1"/>
  <c r="M8" i="7" l="1"/>
  <c r="M9" i="7"/>
  <c r="M13" i="7"/>
  <c r="D5" i="13" l="1"/>
  <c r="C5" i="12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F5" i="13"/>
  <c r="H5" i="13"/>
  <c r="D5" i="12"/>
  <c r="J26" i="12"/>
  <c r="F37" i="13" l="1"/>
  <c r="J37" i="13"/>
  <c r="H37" i="13"/>
  <c r="D37" i="13"/>
  <c r="C5" i="13"/>
  <c r="J6" i="12" l="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7" i="12"/>
  <c r="J28" i="12"/>
  <c r="J29" i="12"/>
  <c r="J30" i="12"/>
  <c r="J31" i="12"/>
  <c r="J32" i="12"/>
  <c r="J33" i="12"/>
  <c r="J34" i="12"/>
  <c r="J35" i="12"/>
  <c r="J36" i="12"/>
  <c r="J5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6" i="13" s="1"/>
  <c r="I27" i="12"/>
  <c r="I28" i="12"/>
  <c r="I29" i="12"/>
  <c r="I30" i="12"/>
  <c r="I31" i="12"/>
  <c r="I32" i="12"/>
  <c r="I33" i="12"/>
  <c r="I34" i="12"/>
  <c r="I35" i="12"/>
  <c r="I36" i="12"/>
  <c r="I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5" i="12"/>
  <c r="G6" i="12"/>
  <c r="G7" i="12"/>
  <c r="G8" i="12"/>
  <c r="G9" i="12"/>
  <c r="G10" i="12"/>
  <c r="G10" i="13" s="1"/>
  <c r="G11" i="12"/>
  <c r="G12" i="12"/>
  <c r="G13" i="12"/>
  <c r="G14" i="12"/>
  <c r="G15" i="12"/>
  <c r="G16" i="12"/>
  <c r="G17" i="12"/>
  <c r="G17" i="13" s="1"/>
  <c r="G18" i="12"/>
  <c r="G19" i="12"/>
  <c r="G19" i="13" s="1"/>
  <c r="G20" i="12"/>
  <c r="G21" i="12"/>
  <c r="G22" i="12"/>
  <c r="G23" i="12"/>
  <c r="G24" i="12"/>
  <c r="G24" i="13" s="1"/>
  <c r="G25" i="12"/>
  <c r="G25" i="13" s="1"/>
  <c r="G26" i="12"/>
  <c r="G27" i="12"/>
  <c r="G27" i="13" s="1"/>
  <c r="G28" i="12"/>
  <c r="G28" i="13" s="1"/>
  <c r="G29" i="12"/>
  <c r="G29" i="13" s="1"/>
  <c r="G30" i="12"/>
  <c r="G31" i="12"/>
  <c r="G32" i="12"/>
  <c r="G32" i="13" s="1"/>
  <c r="G33" i="12"/>
  <c r="G33" i="13" s="1"/>
  <c r="G34" i="12"/>
  <c r="G35" i="12"/>
  <c r="G35" i="13" s="1"/>
  <c r="G36" i="12"/>
  <c r="G36" i="13" s="1"/>
  <c r="G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5" i="12"/>
  <c r="E5" i="12"/>
  <c r="C13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C6" i="12"/>
  <c r="C7" i="12"/>
  <c r="C8" i="12"/>
  <c r="C9" i="12"/>
  <c r="C10" i="12"/>
  <c r="C11" i="12"/>
  <c r="C12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G26" i="13" l="1"/>
  <c r="G14" i="13"/>
  <c r="G21" i="13"/>
  <c r="G30" i="13"/>
  <c r="G23" i="13"/>
  <c r="G18" i="13"/>
  <c r="G16" i="13"/>
  <c r="G31" i="13"/>
  <c r="G11" i="13"/>
  <c r="G13" i="13"/>
  <c r="G8" i="13"/>
  <c r="G15" i="13"/>
  <c r="G7" i="13"/>
  <c r="G6" i="13"/>
  <c r="I31" i="13"/>
  <c r="G9" i="13"/>
  <c r="I33" i="13"/>
  <c r="I32" i="13"/>
  <c r="I30" i="13"/>
  <c r="I35" i="13"/>
  <c r="I29" i="13"/>
  <c r="I28" i="13"/>
  <c r="I36" i="13"/>
  <c r="I27" i="13"/>
  <c r="I34" i="13"/>
  <c r="I6" i="13"/>
  <c r="G22" i="13"/>
  <c r="I13" i="13"/>
  <c r="I21" i="13"/>
  <c r="I20" i="13"/>
  <c r="I12" i="13"/>
  <c r="K15" i="12"/>
  <c r="G12" i="13"/>
  <c r="K21" i="12"/>
  <c r="K29" i="12"/>
  <c r="G20" i="13"/>
  <c r="G34" i="13"/>
  <c r="E36" i="13"/>
  <c r="E28" i="13"/>
  <c r="E20" i="13"/>
  <c r="E12" i="13"/>
  <c r="E33" i="13"/>
  <c r="E25" i="13"/>
  <c r="E17" i="13"/>
  <c r="E9" i="13"/>
  <c r="I25" i="13"/>
  <c r="I17" i="13"/>
  <c r="I9" i="13"/>
  <c r="I18" i="13"/>
  <c r="I10" i="13"/>
  <c r="E31" i="13"/>
  <c r="E23" i="13"/>
  <c r="E15" i="13"/>
  <c r="E7" i="13"/>
  <c r="I23" i="13"/>
  <c r="I15" i="13"/>
  <c r="I7" i="13"/>
  <c r="K36" i="12"/>
  <c r="K28" i="12"/>
  <c r="K20" i="12"/>
  <c r="E35" i="13"/>
  <c r="E27" i="13"/>
  <c r="E19" i="13"/>
  <c r="E11" i="13"/>
  <c r="I19" i="13"/>
  <c r="I11" i="13"/>
  <c r="E34" i="13"/>
  <c r="E26" i="13"/>
  <c r="E18" i="13"/>
  <c r="E10" i="13"/>
  <c r="E32" i="13"/>
  <c r="E24" i="13"/>
  <c r="E16" i="13"/>
  <c r="E8" i="13"/>
  <c r="I24" i="13"/>
  <c r="I16" i="13"/>
  <c r="I8" i="13"/>
  <c r="E30" i="13"/>
  <c r="E22" i="13"/>
  <c r="E14" i="13"/>
  <c r="E6" i="13"/>
  <c r="I22" i="13"/>
  <c r="I14" i="13"/>
  <c r="E29" i="13"/>
  <c r="E21" i="13"/>
  <c r="E13" i="13"/>
  <c r="K25" i="12"/>
  <c r="K23" i="12"/>
  <c r="K32" i="12"/>
  <c r="K24" i="12"/>
  <c r="K16" i="12"/>
  <c r="K30" i="12"/>
  <c r="K22" i="12"/>
  <c r="K14" i="12"/>
  <c r="K34" i="12"/>
  <c r="C26" i="13"/>
  <c r="K18" i="12"/>
  <c r="C9" i="13"/>
  <c r="K27" i="12"/>
  <c r="C33" i="13"/>
  <c r="C17" i="13"/>
  <c r="K19" i="12"/>
  <c r="K35" i="12"/>
  <c r="K31" i="12"/>
  <c r="C6" i="13"/>
  <c r="C10" i="13"/>
  <c r="C7" i="13"/>
  <c r="C8" i="13"/>
  <c r="C13" i="13"/>
  <c r="C11" i="13"/>
  <c r="C12" i="13"/>
  <c r="C29" i="13"/>
  <c r="C21" i="13"/>
  <c r="C36" i="13"/>
  <c r="C28" i="13"/>
  <c r="C20" i="13"/>
  <c r="C35" i="13"/>
  <c r="C27" i="13"/>
  <c r="C19" i="13"/>
  <c r="C34" i="13"/>
  <c r="C18" i="13"/>
  <c r="C25" i="13"/>
  <c r="C32" i="13"/>
  <c r="C24" i="13"/>
  <c r="C16" i="13"/>
  <c r="C31" i="13"/>
  <c r="C23" i="13"/>
  <c r="C15" i="13"/>
  <c r="C30" i="13"/>
  <c r="C22" i="13"/>
  <c r="C14" i="13"/>
  <c r="K26" i="12"/>
  <c r="K17" i="12"/>
  <c r="K6" i="12"/>
  <c r="K5" i="12"/>
  <c r="J37" i="12"/>
  <c r="C37" i="12"/>
  <c r="D10" i="17" s="1"/>
  <c r="K13" i="12"/>
  <c r="K12" i="12"/>
  <c r="K33" i="12"/>
  <c r="K10" i="12"/>
  <c r="L36" i="12"/>
  <c r="L5" i="12"/>
  <c r="K9" i="12"/>
  <c r="K11" i="12"/>
  <c r="K8" i="12"/>
  <c r="K7" i="12"/>
  <c r="K27" i="13" l="1"/>
  <c r="K35" i="13"/>
  <c r="K23" i="13"/>
  <c r="K31" i="13"/>
  <c r="K18" i="13"/>
  <c r="K21" i="13"/>
  <c r="K15" i="13"/>
  <c r="K34" i="13"/>
  <c r="K25" i="13"/>
  <c r="K36" i="13"/>
  <c r="K30" i="13"/>
  <c r="K6" i="13"/>
  <c r="C37" i="13"/>
  <c r="K22" i="13"/>
  <c r="K10" i="13"/>
  <c r="K9" i="13"/>
  <c r="K13" i="13"/>
  <c r="K24" i="13"/>
  <c r="K20" i="13"/>
  <c r="K14" i="13"/>
  <c r="K32" i="13"/>
  <c r="K28" i="13"/>
  <c r="K29" i="13"/>
  <c r="K26" i="13"/>
  <c r="K19" i="13"/>
  <c r="K12" i="13"/>
  <c r="K11" i="13"/>
  <c r="K16" i="13"/>
  <c r="K17" i="13"/>
  <c r="K8" i="13"/>
  <c r="K33" i="13"/>
  <c r="K7" i="13"/>
  <c r="G37" i="12" l="1"/>
  <c r="I5" i="13"/>
  <c r="I37" i="13" s="1"/>
  <c r="G5" i="13"/>
  <c r="G37" i="13" s="1"/>
  <c r="I37" i="12"/>
  <c r="H37" i="12"/>
  <c r="F37" i="12"/>
  <c r="L14" i="12" l="1"/>
  <c r="L19" i="12"/>
  <c r="L27" i="12"/>
  <c r="L11" i="12"/>
  <c r="L8" i="12"/>
  <c r="L22" i="12"/>
  <c r="L16" i="12"/>
  <c r="L31" i="12"/>
  <c r="L33" i="12"/>
  <c r="L34" i="12"/>
  <c r="L9" i="12"/>
  <c r="L29" i="12"/>
  <c r="L31" i="13"/>
  <c r="L13" i="12"/>
  <c r="L28" i="12"/>
  <c r="L26" i="12"/>
  <c r="L17" i="12"/>
  <c r="L15" i="12"/>
  <c r="L24" i="12"/>
  <c r="L18" i="12"/>
  <c r="L6" i="12"/>
  <c r="L21" i="12"/>
  <c r="L25" i="12"/>
  <c r="L23" i="12"/>
  <c r="L20" i="12"/>
  <c r="L7" i="12"/>
  <c r="L32" i="12"/>
  <c r="L30" i="12"/>
  <c r="L10" i="12"/>
  <c r="L12" i="12"/>
  <c r="L25" i="13" l="1"/>
  <c r="L11" i="13"/>
  <c r="L22" i="13"/>
  <c r="L23" i="13"/>
  <c r="L24" i="13"/>
  <c r="L33" i="13"/>
  <c r="L32" i="13"/>
  <c r="L18" i="13"/>
  <c r="L13" i="13"/>
  <c r="L8" i="13"/>
  <c r="L17" i="13"/>
  <c r="L27" i="13"/>
  <c r="L26" i="13"/>
  <c r="L10" i="13"/>
  <c r="L20" i="13"/>
  <c r="L19" i="13"/>
  <c r="L6" i="13" l="1"/>
  <c r="L14" i="13"/>
  <c r="L29" i="13"/>
  <c r="L12" i="13"/>
  <c r="L28" i="13"/>
  <c r="L15" i="13"/>
  <c r="L16" i="13"/>
  <c r="L30" i="13"/>
  <c r="L9" i="13"/>
  <c r="L21" i="13"/>
  <c r="L7" i="13"/>
  <c r="D37" i="12"/>
  <c r="L35" i="12"/>
  <c r="L37" i="12" l="1"/>
  <c r="L35" i="13" l="1"/>
  <c r="L34" i="13"/>
  <c r="E37" i="12"/>
  <c r="E10" i="17" s="1"/>
  <c r="K37" i="12"/>
  <c r="K38" i="12" s="1"/>
  <c r="E5" i="13"/>
  <c r="M5" i="12" l="1"/>
  <c r="M36" i="12"/>
  <c r="M26" i="12"/>
  <c r="M18" i="12"/>
  <c r="M23" i="12"/>
  <c r="M34" i="12"/>
  <c r="M25" i="12"/>
  <c r="M29" i="12"/>
  <c r="M31" i="12"/>
  <c r="M19" i="12"/>
  <c r="M16" i="12"/>
  <c r="M11" i="12"/>
  <c r="M28" i="12"/>
  <c r="M20" i="12"/>
  <c r="M21" i="12"/>
  <c r="M32" i="12"/>
  <c r="M12" i="12"/>
  <c r="M13" i="12"/>
  <c r="M24" i="12"/>
  <c r="M22" i="12"/>
  <c r="M10" i="12"/>
  <c r="M9" i="12"/>
  <c r="M6" i="12"/>
  <c r="M17" i="12"/>
  <c r="M8" i="12"/>
  <c r="M27" i="12"/>
  <c r="M7" i="12"/>
  <c r="M14" i="12"/>
  <c r="M30" i="12"/>
  <c r="M33" i="12"/>
  <c r="M15" i="12"/>
  <c r="M35" i="12"/>
  <c r="K5" i="13"/>
  <c r="E37" i="13"/>
  <c r="L5" i="13"/>
  <c r="L37" i="13" s="1"/>
  <c r="L36" i="13"/>
  <c r="K37" i="13" l="1"/>
  <c r="K38" i="13" s="1"/>
  <c r="C38" i="13"/>
  <c r="M31" i="13" l="1"/>
  <c r="M19" i="13"/>
  <c r="M20" i="13"/>
  <c r="M26" i="13"/>
  <c r="M11" i="13"/>
  <c r="M24" i="13"/>
  <c r="M13" i="13"/>
  <c r="M27" i="13"/>
  <c r="M25" i="13"/>
  <c r="M23" i="13"/>
  <c r="M18" i="13"/>
  <c r="M17" i="13"/>
  <c r="M32" i="13"/>
  <c r="M22" i="13"/>
  <c r="M10" i="13"/>
  <c r="M33" i="13"/>
  <c r="M8" i="13"/>
  <c r="M21" i="13"/>
  <c r="M30" i="13"/>
  <c r="M16" i="13"/>
  <c r="M15" i="13"/>
  <c r="M28" i="13"/>
  <c r="M12" i="13"/>
  <c r="M29" i="13"/>
  <c r="M7" i="13"/>
  <c r="M9" i="13"/>
  <c r="M14" i="13"/>
  <c r="M6" i="13"/>
  <c r="M34" i="13"/>
  <c r="M35" i="13"/>
  <c r="M5" i="13"/>
  <c r="N18" i="12"/>
  <c r="N25" i="12"/>
  <c r="N23" i="12"/>
  <c r="N31" i="12"/>
  <c r="N34" i="12"/>
  <c r="N5" i="12"/>
  <c r="N12" i="12"/>
  <c r="N28" i="12"/>
  <c r="N22" i="13" l="1"/>
  <c r="N17" i="13"/>
  <c r="N30" i="13"/>
  <c r="N5" i="13"/>
  <c r="N12" i="13"/>
  <c r="N24" i="13"/>
  <c r="N27" i="13"/>
  <c r="N33" i="13"/>
</calcChain>
</file>

<file path=xl/sharedStrings.xml><?xml version="1.0" encoding="utf-8"?>
<sst xmlns="http://schemas.openxmlformats.org/spreadsheetml/2006/main" count="607" uniqueCount="267">
  <si>
    <t>subPDC</t>
  </si>
  <si>
    <t>Meta</t>
  </si>
  <si>
    <t>Ação</t>
  </si>
  <si>
    <t>Área de abrangência da ação</t>
  </si>
  <si>
    <t>Nome da 
área de abrangência</t>
  </si>
  <si>
    <r>
      <t xml:space="preserve">Prioridade de execução cf. art. 1 delib. CRH </t>
    </r>
    <r>
      <rPr>
        <b/>
        <sz val="14"/>
        <color theme="1"/>
        <rFont val="Calibri Light"/>
        <family val="2"/>
      </rPr>
      <t>254/21</t>
    </r>
  </si>
  <si>
    <t>Executor 
da Ação (segmento)</t>
  </si>
  <si>
    <t>Executor da Ação 
(nome da entidade ou órgão)</t>
  </si>
  <si>
    <t>Recursos financeiros investidos (R$)  - 2020</t>
  </si>
  <si>
    <t>Recursos financeiros investidos (R$)  - 2021</t>
  </si>
  <si>
    <t>Recursos financeiros investidos (R$)  - 2022</t>
  </si>
  <si>
    <t>Recursos financeiros previstos (R$)  - 2023</t>
  </si>
  <si>
    <t>Recursos financeiros (R$)  - TOTAL</t>
  </si>
  <si>
    <t>Fonte</t>
  </si>
  <si>
    <t>1.2 - Planejamento e gestão de recursos hídricos</t>
  </si>
  <si>
    <t>Elaborar um Plano de Macrodrenagem por ano</t>
  </si>
  <si>
    <t>Elaborar Planos Diretores de Macro Drenagem das Bacias Hidrográficas sujeitas à inundações e alagamentos</t>
  </si>
  <si>
    <t>Município</t>
  </si>
  <si>
    <t>Caraguatatuba, Ilhabela, São Sebastião e Ubatuba</t>
  </si>
  <si>
    <t>PDC 1 e 2</t>
  </si>
  <si>
    <t>Prefeituras</t>
  </si>
  <si>
    <t>CFURH</t>
  </si>
  <si>
    <t>Realizar 01 estudo de viabilidade para implantação de um Programa de Pagamento por Serviços Ambientais/Ecossistêmicos, visando a ampliação da proteção e da produção de água no Litoral Norte.</t>
  </si>
  <si>
    <t xml:space="preserve"> Identificar as áreas prioritárias para produção e proteção das águas; os serviços ambientais e ecossistêmicos elegíveis; potenciais provedores e beneficiários dos serviços ambientais/ ecossistêmicos; critérios para valoração dos serviços; formas de avaliação da disposição a pagar e receber; fontes de financiamento e principais critérios elegíveis para acesso ao pagamento; arranjos institucionais necessários para implantação do programa;  fluxos de seleção, contratação e pagamento; critérios de seleção dos provedores; indicadores para monitoramento e verificação da prestação do serviço; e salvaguardas socioambientais.</t>
  </si>
  <si>
    <t>UGRHi</t>
  </si>
  <si>
    <t>UGRHI 03</t>
  </si>
  <si>
    <t>A definir</t>
  </si>
  <si>
    <t>a definir</t>
  </si>
  <si>
    <t>2.5 - Redes de Monitoramento e Sistemas de Informação</t>
  </si>
  <si>
    <t>Implantar ou reativar e manter ao menos 04 estações hidrometeorológicas nas bacias críticas (uma por município), bem como implantar ou aprimorar um sistema de informação e suporte à decisão para a Sala de Situação</t>
  </si>
  <si>
    <t>Ampliar a rede pluviométrica e fluviométrica na UGRHI 3, priorizando as bacias mais sujeitas a problemas de inundações, integrada a um sistema de informação e suporte à decisão voltado para a Sala de Situação.</t>
  </si>
  <si>
    <t>2.6 - Gestão integrada</t>
  </si>
  <si>
    <t>Realizar um encontro de avaliação e planejamento dos CBHs da Vertente</t>
  </si>
  <si>
    <t>Dar continuidade ao Projeto de Fortalecimento, Articulação e Integração dos CBHs da Vertente Litorânea (CBH-LN)</t>
  </si>
  <si>
    <t>Região hidrográfica</t>
  </si>
  <si>
    <t>Vertente Litorânea</t>
  </si>
  <si>
    <t>Outra</t>
  </si>
  <si>
    <t>3.1 - Sist. esgotamento</t>
  </si>
  <si>
    <t xml:space="preserve">Elaborar projetos executivos para implementar obras de melhoria em sistemas de esgotamento sanitário em ao menos 02 municípios
</t>
  </si>
  <si>
    <t xml:space="preserve">Elaborar projetos executivos de sistemas de esgotamento sanitário, em áreas urbanas e/ou rurais. Esta ação engloba sistemas convencionais e alternativos, bem como as regiões de comunidades isoladas </t>
  </si>
  <si>
    <t>Prioritário</t>
  </si>
  <si>
    <t xml:space="preserve">Implementar obras de melhoria em sistemas de esgotamento sanitário em áreas críticas, ao menos em 01 município
</t>
  </si>
  <si>
    <t>Executar obras de sistemas de esgotamento sanitário, em áreas urbanas e/ou rurais. Esta ação engloba sistemas convencionais e alternativos, bem como as regiões de comunidades isoladas</t>
  </si>
  <si>
    <t xml:space="preserve">Implementar obras de melhoria em sistemas de esgotamento sanitário em áreas críticas, ao menos em 01 município por ano
</t>
  </si>
  <si>
    <t xml:space="preserve">Executar obras de sistemas de esgotamento sanitário, em áreas urbanas e/ou rurais. Esta ação engloba sistemas convencionais e alternativos, bem como as regiões de comunidades isoladas </t>
  </si>
  <si>
    <t>Cobrança Estadual</t>
  </si>
  <si>
    <t>3.3 - Sist. de resíduos</t>
  </si>
  <si>
    <t xml:space="preserve">Implantar um projeto de compostagem </t>
  </si>
  <si>
    <t>Ações de manejo dos resíduos sólidos orgânicos visando a recuperação e conservação da qualidade das águas</t>
  </si>
  <si>
    <t xml:space="preserve">Implantar um projeto de gerenciamento de resíduos sólidos </t>
  </si>
  <si>
    <t>Ações de manejo dos resíduos sólidos  visando a recuperação e conservação da qualidade das águas</t>
  </si>
  <si>
    <t>4.2 - Soluções baseadas na natureza</t>
  </si>
  <si>
    <t>Implementar 01 projeto de restauração ecológica e/ou conservação da biodiversidade.</t>
  </si>
  <si>
    <t xml:space="preserve">Executar a restauração ecológica de áreas de preservação permanente; proteção de remanescentes de vegetação nativa; formação de corredores ecológicos; e implantação de Sistemas Agroflorestais biodiversos e outras formas de manejo sustentável da vegetação nativa. </t>
  </si>
  <si>
    <t>Bacia</t>
  </si>
  <si>
    <t>Bacias Hidrográficas consideradas críticas no PBH</t>
  </si>
  <si>
    <t>Não prioritário</t>
  </si>
  <si>
    <t>Estimular e incentivar a replicação de práticas agroecológicas para conservação dos recursos hídricos, por meio da execução de 01 projeto FEHIDRO.</t>
  </si>
  <si>
    <t>Incentivar a adoção de boas práticas de conservação do solo e das águas e fomentar a transição agroecológica.</t>
  </si>
  <si>
    <t>7.1 - Mitigação de inundações</t>
  </si>
  <si>
    <t>Executar ao menos 1 projeto de conteção de inundaçãoes</t>
  </si>
  <si>
    <t xml:space="preserve">Implantar serviços e obras hidráulicas para contenção de inundações e alagamentos, em acordo com os Planos de Macro Drenagem </t>
  </si>
  <si>
    <t>Executar 2 projetos de contenção de inundações no quadriênio</t>
  </si>
  <si>
    <t>8.1 - Capacitação técnica</t>
  </si>
  <si>
    <t>Elaborar e executar o programa de capacitação continuada do CBH-LN vinculada as prioridades do Plano de Bacias</t>
  </si>
  <si>
    <t>Realizar ações do Programa de capacitação com cursos voltados à temática dos recursos hídricos e soluções dos problemas apontados no Plano de Bacias</t>
  </si>
  <si>
    <t>8.3 - Comunicação</t>
  </si>
  <si>
    <t xml:space="preserve"> Implantar o plano de comunicação social e difusão de informações para a gestão de recursos hídricos da UGRHI 03</t>
  </si>
  <si>
    <t xml:space="preserve">Comunicação social, difusão de informações e educação ambiental para gestão dos recursos hídricos. </t>
  </si>
  <si>
    <t>INVESTIDO (R$ )</t>
  </si>
  <si>
    <t>ESTIMADO PARA INDICAÇÃO (R$ )</t>
  </si>
  <si>
    <t>PDC</t>
  </si>
  <si>
    <t>sub-PDC</t>
  </si>
  <si>
    <t>Total Quadriênio
Compensação
(R$)</t>
  </si>
  <si>
    <t>Total Quadriênio
Cobrança
(R$)</t>
  </si>
  <si>
    <t>% por subPDC no Quadriênio</t>
  </si>
  <si>
    <t>% por PDC no Quadriênio</t>
  </si>
  <si>
    <t>PDC 1 - BRH</t>
  </si>
  <si>
    <t>PDC 2 - GRH</t>
  </si>
  <si>
    <t>PDC 3 - MRQ</t>
  </si>
  <si>
    <t>PDC 4 - PCA</t>
  </si>
  <si>
    <t>PDC 7 - EHE</t>
  </si>
  <si>
    <t>PDC 8 - CCS</t>
  </si>
  <si>
    <t>TOTAL PREVISTO / ANO (R$)</t>
  </si>
  <si>
    <t>TOTAL PREVISTO / QUADRIÊNIO (R$)</t>
  </si>
  <si>
    <t>ATUAL - PDCs Prioritários 3,7 e 8           (considerando PDC 8 prioritário)</t>
  </si>
  <si>
    <t>Art 1º, Delib CRH 254</t>
  </si>
  <si>
    <t xml:space="preserve">I -  PDCs 1 e 2 (máximo 25%) </t>
  </si>
  <si>
    <t>II -  PDCs 3, 7 e 8 (mínimo 60%)</t>
  </si>
  <si>
    <t>III - demais PDCs (4) (máximo 15%)</t>
  </si>
  <si>
    <t>AJUSTE - PDCs Prioritários 3,4 e 8           (considerando PDC 4 prioritário)</t>
  </si>
  <si>
    <t>II -  PDCs 3, 4 e 8 (mínimo 60%)</t>
  </si>
  <si>
    <t>III - demais PDCs (8) (máximo 15%)</t>
  </si>
  <si>
    <t>Valores de investimento em R$</t>
  </si>
  <si>
    <t>TOTAL</t>
  </si>
  <si>
    <t>Porcentagem de investimento em cada PDC</t>
  </si>
  <si>
    <t>ESTIMATIVA</t>
  </si>
  <si>
    <t>Delib CRH 248 de 2021 (Faixa 1 - 35,5% da CFURH anual)</t>
  </si>
  <si>
    <t>COB</t>
  </si>
  <si>
    <t>Delib CBH-LN 194 de 2018 (simulação da cobrança e progressividade)</t>
  </si>
  <si>
    <t>Saldo Residual do Plano de Investimento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</si>
  <si>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</si>
  <si>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</si>
  <si>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</si>
  <si>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</si>
  <si>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</si>
  <si>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</si>
  <si>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</si>
  <si>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</si>
  <si>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</si>
  <si>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</si>
  <si>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</si>
  <si>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</si>
  <si>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</si>
  <si>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</si>
  <si>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</si>
  <si>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</si>
  <si>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</si>
  <si>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</si>
  <si>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</si>
  <si>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</si>
  <si>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</si>
  <si>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</si>
  <si>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</si>
  <si>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</si>
  <si>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</si>
  <si>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</si>
  <si>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</si>
  <si>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</si>
  <si>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</si>
  <si>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</si>
  <si>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</si>
  <si>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</si>
  <si>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</si>
  <si>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</si>
  <si>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</si>
  <si>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2.1 - PRH e RS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</si>
  <si>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</si>
  <si>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</si>
  <si>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</si>
  <si>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2.2 - Outorga</t>
  </si>
  <si>
    <t>Outorga de direitos de uso dos recursos hídricos</t>
  </si>
  <si>
    <t>Aprimoramento dos procedimentos e ações com vistas a garantir o controle dos usos da água.</t>
  </si>
  <si>
    <t>2.3</t>
  </si>
  <si>
    <t>2.3 - Cobrança</t>
  </si>
  <si>
    <t>Cobrança pelo uso dos recursos hídricos</t>
  </si>
  <si>
    <t>Implementação e acompanhamento da cobrança pelo uso dos recursos hídricos.</t>
  </si>
  <si>
    <t>2.4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</si>
  <si>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</si>
  <si>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</si>
  <si>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</si>
  <si>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</si>
  <si>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</si>
  <si>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</si>
  <si>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</si>
  <si>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</si>
  <si>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</si>
  <si>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</si>
  <si>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</si>
  <si>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</si>
  <si>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</si>
  <si>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</si>
  <si>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</si>
  <si>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</si>
  <si>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</si>
  <si>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</si>
  <si>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</si>
  <si>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</si>
  <si>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</si>
  <si>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</si>
  <si>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</si>
  <si>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</si>
  <si>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</si>
  <si>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</si>
  <si>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</si>
  <si>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</si>
  <si>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</si>
  <si>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</si>
  <si>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</si>
  <si>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</si>
  <si>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</si>
  <si>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</si>
  <si>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</si>
  <si>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</si>
  <si>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</si>
  <si>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</si>
  <si>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</si>
  <si>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</si>
  <si>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</si>
  <si>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</si>
  <si>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5.1 - Controle de perdas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</si>
  <si>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</si>
  <si>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</si>
  <si>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</si>
  <si>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</si>
  <si>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</si>
  <si>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</si>
  <si>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</si>
  <si>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</si>
  <si>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</si>
  <si>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</si>
  <si>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</si>
  <si>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</si>
  <si>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</si>
  <si>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</si>
  <si>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</si>
  <si>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</si>
  <si>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</si>
  <si>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</si>
  <si>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</si>
  <si>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</si>
  <si>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</si>
  <si>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</si>
  <si>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</si>
  <si>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</si>
  <si>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</si>
  <si>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</si>
  <si>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</si>
  <si>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</si>
  <si>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</si>
  <si>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</si>
  <si>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</si>
  <si>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</si>
  <si>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</si>
  <si>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</si>
  <si>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</si>
  <si>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</si>
  <si>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</si>
  <si>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</si>
  <si>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</si>
  <si>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</si>
  <si>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</si>
  <si>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</si>
  <si>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</si>
  <si>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</si>
  <si>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</si>
  <si>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</si>
  <si>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</si>
  <si>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 xml:space="preserve">MINUTA da DELIBERAÇÃO CBH-LN Nº 204 de 28 de AGOSTO de 2020    -   ANEXO II: Programa de Investimentos - FEHIDRO </t>
  </si>
  <si>
    <t>PDC 5 - GDA</t>
  </si>
  <si>
    <t>PDC 6 - ARH</t>
  </si>
  <si>
    <t>6.3 - Aproveitamento regional</t>
  </si>
  <si>
    <t>Programa de Investimentos - Totais</t>
  </si>
  <si>
    <t>ESTIMADO PARA INDICAÇÃO (R$)</t>
  </si>
  <si>
    <t>Total no Quadriênio / subPDC
(%)</t>
  </si>
  <si>
    <t>Total no Quadriênio / PDC
(%)</t>
  </si>
  <si>
    <t>Total Quadriênio
FEHIDRO
(R$)</t>
  </si>
  <si>
    <t>Total Quadriênio
Outras Fontes
(R$)</t>
  </si>
  <si>
    <t xml:space="preserve">FEHIDRO </t>
  </si>
  <si>
    <t>Outras Fontes</t>
  </si>
  <si>
    <t>TOTAL PREVISTO / ANO (R$ mil)</t>
  </si>
  <si>
    <t>TOTAL PREVISTO / QUADRIÊNIO (R$ mil)</t>
  </si>
  <si>
    <t>Inicia em 2020</t>
  </si>
  <si>
    <t>Sim</t>
  </si>
  <si>
    <t>Corpo hídrico</t>
  </si>
  <si>
    <t>Sociedade civil</t>
  </si>
  <si>
    <t>Inicia em 2021</t>
  </si>
  <si>
    <t>Não</t>
  </si>
  <si>
    <t>Bairro</t>
  </si>
  <si>
    <t>Estado</t>
  </si>
  <si>
    <t>Inicia em 2022</t>
  </si>
  <si>
    <t>Inicia em 2023</t>
  </si>
  <si>
    <t>Sub-bacia</t>
  </si>
  <si>
    <t>Rua/Avenida</t>
  </si>
  <si>
    <t>Aquífero</t>
  </si>
  <si>
    <t>DELIBERAÇÃO CBH-LN Nº 223 de 09 de DEZEMBRO de 2022  -   ANEXO I: Plano de Ação 2020 - 2023 - Revisão 2022</t>
  </si>
  <si>
    <t>DELIBERAÇÃO CBH-LN Nº 223 de 09 de DEZEMBRO de 2022    -   ANEXO II: Programa de Investimentos - FEHIDRO - Revisão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</si>
</sst>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9"/>
      <color theme="1"/>
      <name val="Arial"/>
      <family val="2"/>
    </font>
    <font>
      <b/>
      <sz val="14"/>
      <name val="Calibri Light"/>
      <family val="2"/>
    </font>
    <font>
      <sz val="12"/>
      <name val="Calibri Light"/>
      <family val="2"/>
    </font>
    <font>
      <b/>
      <sz val="16"/>
      <color theme="1"/>
      <name val="Calibri Light"/>
      <family val="2"/>
    </font>
    <font>
      <sz val="12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 Light"/>
      <family val="2"/>
    </font>
    <font>
      <b/>
      <sz val="12"/>
      <color rgb="FFFF0000"/>
      <name val="Calibri Light"/>
      <family val="2"/>
    </font>
    <font>
      <b/>
      <sz val="12"/>
      <color theme="1"/>
      <name val="Calibri Light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6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medium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7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4" fontId="3" fillId="0" borderId="1" xfId="0" applyNumberFormat="1" applyFont="1" applyBorder="1" applyAlignment="1">
      <alignment vertical="center"/>
    </xf>
    <xf numFmtId="0" fontId="7" fillId="2" borderId="4" xfId="0" applyFont="1" applyFill="1" applyBorder="1" applyAlignment="1" applyProtection="1">
      <alignment horizontal="centerContinuous" vertical="center" wrapTex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Continuous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1" fontId="3" fillId="4" borderId="4" xfId="0" applyNumberFormat="1" applyFont="1" applyFill="1" applyBorder="1" applyAlignment="1" applyProtection="1">
      <alignment horizontal="centerContinuous" vertical="center"/>
      <protection locked="0"/>
    </xf>
    <xf numFmtId="1" fontId="3" fillId="7" borderId="4" xfId="0" applyNumberFormat="1" applyFont="1" applyFill="1" applyBorder="1" applyAlignment="1" applyProtection="1">
      <alignment horizontal="centerContinuous" vertical="center"/>
      <protection locked="0"/>
    </xf>
    <xf numFmtId="1" fontId="3" fillId="8" borderId="4" xfId="0" applyNumberFormat="1" applyFont="1" applyFill="1" applyBorder="1" applyAlignment="1" applyProtection="1">
      <alignment horizontal="centerContinuous" vertical="center"/>
      <protection locked="0"/>
    </xf>
    <xf numFmtId="1" fontId="3" fillId="6" borderId="4" xfId="0" applyNumberFormat="1" applyFont="1" applyFill="1" applyBorder="1" applyAlignment="1" applyProtection="1">
      <alignment horizontal="centerContinuous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3" fillId="2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0" fontId="3" fillId="0" borderId="3" xfId="0" applyNumberFormat="1" applyFont="1" applyBorder="1" applyAlignment="1" applyProtection="1">
      <alignment vertical="center"/>
      <protection locked="0"/>
    </xf>
    <xf numFmtId="10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0" fontId="3" fillId="0" borderId="1" xfId="0" applyNumberFormat="1" applyFont="1" applyBorder="1" applyAlignment="1" applyProtection="1">
      <alignment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10" fontId="3" fillId="3" borderId="7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Continuous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10" fontId="9" fillId="0" borderId="3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" fontId="6" fillId="3" borderId="4" xfId="0" applyNumberFormat="1" applyFont="1" applyFill="1" applyBorder="1" applyAlignment="1">
      <alignment horizontal="right" vertical="center" wrapText="1"/>
    </xf>
    <xf numFmtId="4" fontId="6" fillId="3" borderId="4" xfId="0" applyNumberFormat="1" applyFont="1" applyFill="1" applyBorder="1" applyAlignment="1">
      <alignment horizontal="right" vertical="center"/>
    </xf>
    <xf numFmtId="10" fontId="10" fillId="0" borderId="4" xfId="1" applyNumberFormat="1" applyFont="1" applyBorder="1" applyAlignment="1" applyProtection="1">
      <alignment horizontal="right" vertical="center"/>
    </xf>
    <xf numFmtId="10" fontId="10" fillId="3" borderId="10" xfId="1" applyNumberFormat="1" applyFont="1" applyFill="1" applyBorder="1" applyAlignment="1" applyProtection="1">
      <alignment horizontal="right" vertical="center"/>
    </xf>
    <xf numFmtId="10" fontId="5" fillId="3" borderId="1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10" borderId="5" xfId="0" applyFont="1" applyFill="1" applyBorder="1" applyAlignment="1" applyProtection="1">
      <alignment vertical="center" wrapText="1"/>
      <protection locked="0"/>
    </xf>
    <xf numFmtId="0" fontId="3" fillId="10" borderId="5" xfId="0" applyFont="1" applyFill="1" applyBorder="1" applyAlignment="1" applyProtection="1">
      <alignment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 applyProtection="1">
      <alignment vertical="center" wrapText="1"/>
      <protection locked="0"/>
    </xf>
    <xf numFmtId="0" fontId="3" fillId="10" borderId="8" xfId="0" applyFont="1" applyFill="1" applyBorder="1" applyAlignment="1" applyProtection="1">
      <alignment vertical="center" wrapText="1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164" fontId="16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9" borderId="18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0" fillId="11" borderId="23" xfId="0" applyFill="1" applyBorder="1"/>
    <xf numFmtId="0" fontId="19" fillId="11" borderId="23" xfId="0" applyFont="1" applyFill="1" applyBorder="1" applyAlignment="1">
      <alignment horizontal="center"/>
    </xf>
    <xf numFmtId="0" fontId="19" fillId="11" borderId="23" xfId="0" applyFont="1" applyFill="1" applyBorder="1"/>
    <xf numFmtId="164" fontId="0" fillId="0" borderId="23" xfId="0" applyNumberFormat="1" applyBorder="1"/>
    <xf numFmtId="164" fontId="0" fillId="0" borderId="0" xfId="0" applyNumberFormat="1"/>
    <xf numFmtId="0" fontId="16" fillId="0" borderId="8" xfId="0" applyFont="1" applyBorder="1" applyAlignment="1">
      <alignment horizontal="center" vertical="center" wrapText="1"/>
    </xf>
    <xf numFmtId="0" fontId="0" fillId="5" borderId="0" xfId="0" applyFill="1"/>
    <xf numFmtId="0" fontId="4" fillId="0" borderId="24" xfId="0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vertical="center"/>
      <protection locked="0"/>
    </xf>
    <xf numFmtId="4" fontId="3" fillId="0" borderId="24" xfId="0" applyNumberFormat="1" applyFont="1" applyBorder="1" applyAlignment="1">
      <alignment vertical="center"/>
    </xf>
    <xf numFmtId="164" fontId="0" fillId="5" borderId="23" xfId="0" applyNumberFormat="1" applyFill="1" applyBorder="1"/>
    <xf numFmtId="0" fontId="19" fillId="0" borderId="23" xfId="0" applyFont="1" applyBorder="1" applyAlignment="1">
      <alignment horizontal="right"/>
    </xf>
    <xf numFmtId="0" fontId="19" fillId="0" borderId="23" xfId="0" applyFont="1" applyBorder="1"/>
    <xf numFmtId="4" fontId="0" fillId="0" borderId="23" xfId="0" applyNumberFormat="1" applyBorder="1"/>
    <xf numFmtId="4" fontId="19" fillId="0" borderId="23" xfId="0" applyNumberFormat="1" applyFont="1" applyBorder="1"/>
    <xf numFmtId="9" fontId="0" fillId="0" borderId="23" xfId="1" applyFont="1" applyBorder="1"/>
    <xf numFmtId="9" fontId="19" fillId="0" borderId="23" xfId="1" applyFont="1" applyBorder="1"/>
    <xf numFmtId="0" fontId="19" fillId="0" borderId="23" xfId="0" applyFon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9" fontId="21" fillId="0" borderId="23" xfId="0" applyNumberFormat="1" applyFont="1" applyBorder="1" applyAlignment="1">
      <alignment horizontal="center"/>
    </xf>
    <xf numFmtId="9" fontId="22" fillId="0" borderId="23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12" borderId="0" xfId="0" applyFill="1" applyProtection="1">
      <protection locked="0"/>
    </xf>
    <xf numFmtId="0" fontId="11" fillId="12" borderId="2" xfId="0" applyFont="1" applyFill="1" applyBorder="1" applyAlignment="1" applyProtection="1">
      <alignment horizontal="center" vertical="center"/>
      <protection locked="0"/>
    </xf>
    <xf numFmtId="0" fontId="13" fillId="12" borderId="0" xfId="0" applyFont="1" applyFill="1" applyAlignment="1" applyProtection="1">
      <alignment wrapText="1"/>
      <protection locked="0"/>
    </xf>
    <xf numFmtId="0" fontId="12" fillId="12" borderId="0" xfId="0" applyFont="1" applyFill="1" applyAlignment="1" applyProtection="1">
      <alignment wrapText="1"/>
      <protection locked="0"/>
    </xf>
    <xf numFmtId="164" fontId="16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64" fontId="16" fillId="0" borderId="14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wrapText="1"/>
      <protection locked="0"/>
    </xf>
    <xf numFmtId="0" fontId="22" fillId="12" borderId="0" xfId="0" applyFont="1" applyFill="1" applyProtection="1"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10" fontId="5" fillId="0" borderId="4" xfId="0" applyNumberFormat="1" applyFont="1" applyBorder="1" applyAlignment="1">
      <alignment horizontal="center" vertical="center"/>
    </xf>
    <xf numFmtId="0" fontId="19" fillId="11" borderId="23" xfId="0" applyFont="1" applyFill="1" applyBorder="1" applyAlignment="1">
      <alignment horizontal="center"/>
    </xf>
    <xf numFmtId="0" fontId="0" fillId="0" borderId="23" xfId="0" applyBorder="1" applyAlignment="1">
      <alignment horizontal="left"/>
    </xf>
    <xf numFmtId="0" fontId="19" fillId="11" borderId="20" xfId="0" applyFont="1" applyFill="1" applyBorder="1" applyAlignment="1">
      <alignment horizontal="center"/>
    </xf>
    <xf numFmtId="0" fontId="19" fillId="11" borderId="21" xfId="0" applyFont="1" applyFill="1" applyBorder="1" applyAlignment="1">
      <alignment horizontal="center"/>
    </xf>
    <xf numFmtId="0" fontId="19" fillId="11" borderId="22" xfId="0" applyFont="1" applyFill="1" applyBorder="1" applyAlignment="1">
      <alignment horizontal="center"/>
    </xf>
    <xf numFmtId="10" fontId="5" fillId="0" borderId="4" xfId="0" applyNumberFormat="1" applyFont="1" applyBorder="1" applyAlignment="1">
      <alignment horizontal="center" vertical="center" wrapText="1"/>
    </xf>
    <xf numFmtId="9" fontId="5" fillId="3" borderId="12" xfId="1" applyFont="1" applyFill="1" applyBorder="1" applyAlignment="1" applyProtection="1">
      <alignment horizontal="center" vertical="center"/>
    </xf>
    <xf numFmtId="9" fontId="5" fillId="3" borderId="0" xfId="1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10" fontId="5" fillId="0" borderId="4" xfId="0" applyNumberFormat="1" applyFont="1" applyBorder="1" applyAlignment="1">
      <alignment horizontal="right" vertical="center"/>
    </xf>
    <xf numFmtId="0" fontId="23" fillId="2" borderId="6" xfId="0" applyFont="1" applyFill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23" fillId="2" borderId="5" xfId="0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24" fillId="10" borderId="5" xfId="0" applyFont="1" applyFill="1" applyBorder="1" applyAlignment="1" applyProtection="1">
      <alignment vertical="center" wrapText="1"/>
      <protection locked="0"/>
    </xf>
    <xf numFmtId="0" fontId="23" fillId="10" borderId="5" xfId="0" applyFont="1" applyFill="1" applyBorder="1" applyAlignment="1" applyProtection="1">
      <alignment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vertical="center" wrapText="1"/>
      <protection locked="0"/>
    </xf>
    <xf numFmtId="1" fontId="23" fillId="4" borderId="8" xfId="0" applyNumberFormat="1" applyFont="1" applyFill="1" applyBorder="1" applyAlignment="1" applyProtection="1">
      <alignment horizontal="centerContinuous" vertical="center"/>
      <protection locked="0"/>
    </xf>
    <xf numFmtId="1" fontId="23" fillId="7" borderId="8" xfId="0" applyNumberFormat="1" applyFont="1" applyFill="1" applyBorder="1" applyAlignment="1" applyProtection="1">
      <alignment horizontal="centerContinuous" vertical="center"/>
      <protection locked="0"/>
    </xf>
    <xf numFmtId="1" fontId="23" fillId="8" borderId="8" xfId="0" applyNumberFormat="1" applyFont="1" applyFill="1" applyBorder="1" applyAlignment="1" applyProtection="1">
      <alignment horizontal="centerContinuous" vertical="center"/>
      <protection locked="0"/>
    </xf>
    <xf numFmtId="1" fontId="23" fillId="6" borderId="4" xfId="0" applyNumberFormat="1" applyFont="1" applyFill="1" applyBorder="1" applyAlignment="1" applyProtection="1">
      <alignment horizontal="centerContinuous" vertical="center"/>
      <protection locked="0"/>
    </xf>
    <xf numFmtId="0" fontId="23" fillId="10" borderId="9" xfId="0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4" fillId="10" borderId="8" xfId="0" applyFont="1" applyFill="1" applyBorder="1" applyAlignment="1" applyProtection="1">
      <alignment vertical="center" wrapText="1"/>
      <protection locked="0"/>
    </xf>
    <xf numFmtId="0" fontId="23" fillId="10" borderId="8" xfId="0" applyFont="1" applyFill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10" fontId="25" fillId="0" borderId="4" xfId="0" applyNumberFormat="1" applyFont="1" applyBorder="1" applyAlignment="1">
      <alignment horizontal="center" vertical="center"/>
    </xf>
    <xf numFmtId="10" fontId="23" fillId="0" borderId="4" xfId="0" applyNumberFormat="1" applyFont="1" applyBorder="1" applyAlignment="1">
      <alignment horizontal="center" vertical="center" wrapText="1"/>
    </xf>
    <xf numFmtId="10" fontId="23" fillId="0" borderId="4" xfId="0" applyNumberFormat="1" applyFont="1" applyBorder="1" applyAlignment="1">
      <alignment horizontal="center" vertical="center"/>
    </xf>
    <xf numFmtId="10" fontId="23" fillId="0" borderId="4" xfId="0" applyNumberFormat="1" applyFont="1" applyBorder="1" applyAlignment="1">
      <alignment horizontal="center" vertical="center"/>
    </xf>
    <xf numFmtId="164" fontId="23" fillId="2" borderId="4" xfId="0" applyNumberFormat="1" applyFont="1" applyFill="1" applyBorder="1" applyAlignment="1" applyProtection="1">
      <alignment horizontal="centerContinuous" vertical="center" wrapText="1"/>
      <protection locked="0"/>
    </xf>
    <xf numFmtId="4" fontId="23" fillId="2" borderId="4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vertical="center"/>
    </xf>
    <xf numFmtId="10" fontId="23" fillId="3" borderId="7" xfId="0" applyNumberFormat="1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3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4" xfId="0" applyNumberFormat="1" applyFont="1" applyFill="1" applyBorder="1" applyAlignment="1">
      <alignment horizontal="centerContinuous"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0" fontId="23" fillId="0" borderId="3" xfId="0" applyNumberFormat="1" applyFont="1" applyBorder="1" applyAlignment="1" applyProtection="1">
      <alignment vertical="center"/>
      <protection locked="0"/>
    </xf>
    <xf numFmtId="10" fontId="23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10" fontId="23" fillId="0" borderId="1" xfId="0" applyNumberFormat="1" applyFont="1" applyBorder="1" applyAlignment="1" applyProtection="1">
      <alignment vertical="center"/>
      <protection locked="0"/>
    </xf>
    <xf numFmtId="10" fontId="23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/>
      <protection locked="0"/>
    </xf>
  </cellXfs>
  <cellStyles count="2">
    <cellStyle name="Normal" xfId="0" builtinId="0"/>
    <cellStyle name="Porcentagem" xfId="1" builtinId="5"/>
  </cellStyles>
  <dxfs count="28"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BD64F"/>
      <color rgb="FFFF7128"/>
      <color rgb="FFF9F4B9"/>
      <color rgb="FFFFCC00"/>
      <color rgb="FFFDEF9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zoomScale="75" zoomScaleNormal="100" zoomScaleSheetLayoutView="80" workbookViewId="0">
      <pane ySplit="2" topLeftCell="A14" activePane="bottomLeft" state="frozen"/>
      <selection pane="bottomLeft" activeCell="A14" sqref="A14"/>
    </sheetView>
  </sheetViews>
  <sheetFormatPr defaultColWidth="8.85546875" defaultRowHeight="15" x14ac:dyDescent="0.25"/>
  <cols>
    <col min="1" max="1" width="20.85546875" style="12" customWidth="1"/>
    <col min="2" max="2" width="41.140625" style="66" customWidth="1"/>
    <col min="3" max="3" width="58.42578125" style="66" customWidth="1"/>
    <col min="4" max="4" width="17.28515625" style="10" customWidth="1"/>
    <col min="5" max="5" width="17.42578125" style="10" customWidth="1"/>
    <col min="6" max="6" width="15.7109375" style="9" customWidth="1"/>
    <col min="7" max="7" width="15.28515625" style="9" customWidth="1"/>
    <col min="8" max="8" width="19" style="9" customWidth="1"/>
    <col min="9" max="9" width="16.140625" style="13" customWidth="1"/>
    <col min="10" max="10" width="18" style="13" customWidth="1"/>
    <col min="11" max="11" width="16.28515625" style="13" customWidth="1"/>
    <col min="12" max="12" width="16.42578125" style="13" customWidth="1"/>
    <col min="13" max="13" width="18" style="14" customWidth="1"/>
    <col min="14" max="14" width="11.42578125" style="9" customWidth="1"/>
    <col min="15" max="15" width="26.7109375" style="108" customWidth="1"/>
    <col min="16" max="16384" width="8.85546875" style="11"/>
  </cols>
  <sheetData>
    <row r="1" spans="1:16" ht="21" thickBot="1" x14ac:dyDescent="0.35">
      <c r="A1" s="118" t="s">
        <v>265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P1" s="16"/>
    </row>
    <row r="2" spans="1:16" s="6" customFormat="1" ht="113.25" thickBot="1" x14ac:dyDescent="0.3">
      <c r="A2" s="81" t="s">
        <v>0</v>
      </c>
      <c r="B2" s="81" t="s">
        <v>1</v>
      </c>
      <c r="C2" s="81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3" t="s">
        <v>7</v>
      </c>
      <c r="I2" s="74" t="s">
        <v>8</v>
      </c>
      <c r="J2" s="74" t="s">
        <v>9</v>
      </c>
      <c r="K2" s="74" t="s">
        <v>10</v>
      </c>
      <c r="L2" s="74" t="s">
        <v>11</v>
      </c>
      <c r="M2" s="75" t="s">
        <v>12</v>
      </c>
      <c r="N2" s="76" t="s">
        <v>13</v>
      </c>
      <c r="O2" s="109"/>
      <c r="P2" s="5"/>
    </row>
    <row r="3" spans="1:16" s="8" customFormat="1" ht="63.75" thickBot="1" x14ac:dyDescent="0.25">
      <c r="A3" s="82" t="s">
        <v>14</v>
      </c>
      <c r="B3" s="105" t="s">
        <v>15</v>
      </c>
      <c r="C3" s="89" t="s">
        <v>16</v>
      </c>
      <c r="D3" s="77" t="s">
        <v>17</v>
      </c>
      <c r="E3" s="77" t="s">
        <v>18</v>
      </c>
      <c r="F3" s="77" t="s">
        <v>19</v>
      </c>
      <c r="G3" s="77" t="s">
        <v>17</v>
      </c>
      <c r="H3" s="77" t="s">
        <v>20</v>
      </c>
      <c r="I3" s="78">
        <v>150000</v>
      </c>
      <c r="J3" s="78">
        <v>367357.24</v>
      </c>
      <c r="K3" s="78">
        <v>0</v>
      </c>
      <c r="L3" s="78">
        <f>368364.17-L4</f>
        <v>218364.16999999998</v>
      </c>
      <c r="M3" s="112">
        <f>SUM(I3:L3)</f>
        <v>735721.40999999992</v>
      </c>
      <c r="N3" s="77" t="s">
        <v>21</v>
      </c>
      <c r="O3" s="113"/>
      <c r="P3" s="7"/>
    </row>
    <row r="4" spans="1:16" s="8" customFormat="1" ht="174" thickBot="1" x14ac:dyDescent="0.25">
      <c r="A4" s="82" t="s">
        <v>14</v>
      </c>
      <c r="B4" s="105" t="s">
        <v>22</v>
      </c>
      <c r="C4" s="89" t="s">
        <v>23</v>
      </c>
      <c r="D4" s="77" t="s">
        <v>24</v>
      </c>
      <c r="E4" s="77" t="s">
        <v>25</v>
      </c>
      <c r="F4" s="77" t="s">
        <v>19</v>
      </c>
      <c r="G4" s="77" t="s">
        <v>26</v>
      </c>
      <c r="H4" s="77" t="s">
        <v>27</v>
      </c>
      <c r="I4" s="78">
        <v>0</v>
      </c>
      <c r="J4" s="78">
        <v>0</v>
      </c>
      <c r="K4" s="78">
        <v>0</v>
      </c>
      <c r="L4" s="78">
        <v>150000</v>
      </c>
      <c r="M4" s="112">
        <f>SUM(I4:L4)</f>
        <v>150000</v>
      </c>
      <c r="N4" s="77" t="s">
        <v>21</v>
      </c>
      <c r="O4" s="113"/>
      <c r="P4" s="7"/>
    </row>
    <row r="5" spans="1:16" ht="95.25" thickBot="1" x14ac:dyDescent="0.3">
      <c r="A5" s="82" t="s">
        <v>28</v>
      </c>
      <c r="B5" s="89" t="s">
        <v>29</v>
      </c>
      <c r="C5" s="89" t="s">
        <v>30</v>
      </c>
      <c r="D5" s="77" t="s">
        <v>24</v>
      </c>
      <c r="E5" s="77" t="s">
        <v>25</v>
      </c>
      <c r="F5" s="77" t="s">
        <v>19</v>
      </c>
      <c r="G5" s="77" t="s">
        <v>26</v>
      </c>
      <c r="H5" s="77" t="s">
        <v>27</v>
      </c>
      <c r="I5" s="78">
        <v>0</v>
      </c>
      <c r="J5" s="78">
        <v>0</v>
      </c>
      <c r="K5" s="78">
        <v>0</v>
      </c>
      <c r="L5" s="78">
        <v>200000</v>
      </c>
      <c r="M5" s="112">
        <f t="shared" ref="M5" si="0">SUM(I5:L5)</f>
        <v>200000</v>
      </c>
      <c r="N5" s="77" t="s">
        <v>21</v>
      </c>
      <c r="O5" s="117"/>
    </row>
    <row r="6" spans="1:16" s="8" customFormat="1" ht="32.25" thickBot="1" x14ac:dyDescent="0.25">
      <c r="A6" s="82" t="s">
        <v>31</v>
      </c>
      <c r="B6" s="105" t="s">
        <v>32</v>
      </c>
      <c r="C6" s="89" t="s">
        <v>33</v>
      </c>
      <c r="D6" s="77" t="s">
        <v>34</v>
      </c>
      <c r="E6" s="77" t="s">
        <v>35</v>
      </c>
      <c r="F6" s="77" t="s">
        <v>19</v>
      </c>
      <c r="G6" s="77" t="s">
        <v>26</v>
      </c>
      <c r="H6" s="77" t="s">
        <v>27</v>
      </c>
      <c r="I6" s="78">
        <v>0</v>
      </c>
      <c r="J6" s="78">
        <v>0</v>
      </c>
      <c r="K6" s="78">
        <v>0</v>
      </c>
      <c r="L6" s="78">
        <v>200000</v>
      </c>
      <c r="M6" s="112">
        <f t="shared" ref="M6" si="1">SUM(I6:L6)</f>
        <v>200000</v>
      </c>
      <c r="N6" s="77" t="s">
        <v>36</v>
      </c>
      <c r="O6" s="116"/>
      <c r="P6" s="7"/>
    </row>
    <row r="7" spans="1:16" s="8" customFormat="1" ht="79.5" thickBot="1" x14ac:dyDescent="0.25">
      <c r="A7" s="82" t="s">
        <v>37</v>
      </c>
      <c r="B7" s="89" t="s">
        <v>38</v>
      </c>
      <c r="C7" s="89" t="s">
        <v>39</v>
      </c>
      <c r="D7" s="77" t="s">
        <v>17</v>
      </c>
      <c r="E7" s="77" t="s">
        <v>18</v>
      </c>
      <c r="F7" s="77" t="s">
        <v>40</v>
      </c>
      <c r="G7" s="77" t="s">
        <v>26</v>
      </c>
      <c r="H7" s="77" t="s">
        <v>27</v>
      </c>
      <c r="I7" s="78">
        <v>627244.21</v>
      </c>
      <c r="J7" s="78">
        <v>350096.49</v>
      </c>
      <c r="K7" s="78">
        <v>0</v>
      </c>
      <c r="L7" s="78">
        <v>0</v>
      </c>
      <c r="M7" s="112">
        <f t="shared" ref="M7" si="2">SUM(I7:L7)</f>
        <v>977340.7</v>
      </c>
      <c r="N7" s="77" t="s">
        <v>21</v>
      </c>
      <c r="O7" s="111"/>
      <c r="P7" s="7"/>
    </row>
    <row r="8" spans="1:16" s="8" customFormat="1" ht="63.75" thickBot="1" x14ac:dyDescent="0.25">
      <c r="A8" s="82" t="s">
        <v>37</v>
      </c>
      <c r="B8" s="89" t="s">
        <v>41</v>
      </c>
      <c r="C8" s="89" t="s">
        <v>42</v>
      </c>
      <c r="D8" s="77" t="s">
        <v>17</v>
      </c>
      <c r="E8" s="77" t="s">
        <v>18</v>
      </c>
      <c r="F8" s="77" t="s">
        <v>40</v>
      </c>
      <c r="G8" s="77" t="s">
        <v>26</v>
      </c>
      <c r="H8" s="77" t="s">
        <v>27</v>
      </c>
      <c r="I8" s="78">
        <v>0</v>
      </c>
      <c r="J8" s="78">
        <v>606435.81999999995</v>
      </c>
      <c r="K8" s="78">
        <v>479855.4</v>
      </c>
      <c r="L8" s="78">
        <v>350000</v>
      </c>
      <c r="M8" s="112">
        <f t="shared" ref="M8:M13" si="3">SUM(I8:L8)</f>
        <v>1436291.22</v>
      </c>
      <c r="N8" s="77" t="s">
        <v>21</v>
      </c>
      <c r="O8" s="116"/>
      <c r="P8" s="7"/>
    </row>
    <row r="9" spans="1:16" s="8" customFormat="1" ht="79.5" thickBot="1" x14ac:dyDescent="0.25">
      <c r="A9" s="82" t="s">
        <v>37</v>
      </c>
      <c r="B9" s="89" t="s">
        <v>43</v>
      </c>
      <c r="C9" s="89" t="s">
        <v>44</v>
      </c>
      <c r="D9" s="77" t="s">
        <v>17</v>
      </c>
      <c r="E9" s="77" t="s">
        <v>18</v>
      </c>
      <c r="F9" s="77" t="s">
        <v>40</v>
      </c>
      <c r="G9" s="77" t="s">
        <v>26</v>
      </c>
      <c r="H9" s="77" t="s">
        <v>27</v>
      </c>
      <c r="I9" s="78">
        <v>0</v>
      </c>
      <c r="J9" s="78">
        <v>0</v>
      </c>
      <c r="K9" s="78">
        <v>0</v>
      </c>
      <c r="L9" s="78">
        <v>457435.91</v>
      </c>
      <c r="M9" s="112">
        <f t="shared" si="3"/>
        <v>457435.91</v>
      </c>
      <c r="N9" s="77" t="s">
        <v>45</v>
      </c>
      <c r="O9" s="113"/>
      <c r="P9" s="7"/>
    </row>
    <row r="10" spans="1:16" s="8" customFormat="1" ht="63.75" thickBot="1" x14ac:dyDescent="0.25">
      <c r="A10" s="82" t="s">
        <v>46</v>
      </c>
      <c r="B10" s="105" t="s">
        <v>47</v>
      </c>
      <c r="C10" s="89" t="s">
        <v>48</v>
      </c>
      <c r="D10" s="77" t="s">
        <v>17</v>
      </c>
      <c r="E10" s="77" t="s">
        <v>18</v>
      </c>
      <c r="F10" s="77" t="s">
        <v>40</v>
      </c>
      <c r="G10" s="77" t="s">
        <v>26</v>
      </c>
      <c r="H10" s="77" t="s">
        <v>27</v>
      </c>
      <c r="I10" s="78">
        <v>0</v>
      </c>
      <c r="J10" s="78">
        <v>0</v>
      </c>
      <c r="K10" s="78">
        <v>0</v>
      </c>
      <c r="L10" s="78">
        <v>0</v>
      </c>
      <c r="M10" s="112">
        <f t="shared" si="3"/>
        <v>0</v>
      </c>
      <c r="N10" s="77" t="s">
        <v>21</v>
      </c>
      <c r="O10" s="110"/>
      <c r="P10" s="7"/>
    </row>
    <row r="11" spans="1:16" s="8" customFormat="1" ht="63.75" thickBot="1" x14ac:dyDescent="0.25">
      <c r="A11" s="82" t="s">
        <v>46</v>
      </c>
      <c r="B11" s="105" t="s">
        <v>49</v>
      </c>
      <c r="C11" s="89" t="s">
        <v>50</v>
      </c>
      <c r="D11" s="77" t="s">
        <v>17</v>
      </c>
      <c r="E11" s="77" t="s">
        <v>18</v>
      </c>
      <c r="F11" s="77" t="s">
        <v>40</v>
      </c>
      <c r="G11" s="77" t="s">
        <v>26</v>
      </c>
      <c r="H11" s="77" t="s">
        <v>27</v>
      </c>
      <c r="I11" s="78">
        <v>0</v>
      </c>
      <c r="J11" s="78">
        <v>0</v>
      </c>
      <c r="K11" s="78">
        <v>223365.67</v>
      </c>
      <c r="L11" s="78">
        <v>0</v>
      </c>
      <c r="M11" s="112">
        <f t="shared" ref="M11" si="4">SUM(I11:L11)</f>
        <v>223365.67</v>
      </c>
      <c r="N11" s="77" t="s">
        <v>21</v>
      </c>
      <c r="O11" s="110"/>
      <c r="P11" s="7"/>
    </row>
    <row r="12" spans="1:16" s="8" customFormat="1" ht="79.5" thickBot="1" x14ac:dyDescent="0.25">
      <c r="A12" s="82" t="s">
        <v>51</v>
      </c>
      <c r="B12" s="89" t="s">
        <v>52</v>
      </c>
      <c r="C12" s="89" t="s">
        <v>53</v>
      </c>
      <c r="D12" s="77" t="s">
        <v>54</v>
      </c>
      <c r="E12" s="77" t="s">
        <v>55</v>
      </c>
      <c r="F12" s="77" t="s">
        <v>56</v>
      </c>
      <c r="G12" s="77" t="s">
        <v>26</v>
      </c>
      <c r="H12" s="77" t="s">
        <v>27</v>
      </c>
      <c r="I12" s="78">
        <v>0</v>
      </c>
      <c r="J12" s="78">
        <v>742771.88</v>
      </c>
      <c r="K12" s="78">
        <v>0</v>
      </c>
      <c r="L12" s="78">
        <v>0</v>
      </c>
      <c r="M12" s="112">
        <f t="shared" si="3"/>
        <v>742771.88</v>
      </c>
      <c r="N12" s="77" t="s">
        <v>21</v>
      </c>
      <c r="O12" s="110"/>
      <c r="P12" s="7"/>
    </row>
    <row r="13" spans="1:16" s="8" customFormat="1" ht="63.75" thickBot="1" x14ac:dyDescent="0.25">
      <c r="A13" s="82" t="s">
        <v>51</v>
      </c>
      <c r="B13" s="89" t="s">
        <v>57</v>
      </c>
      <c r="C13" s="89" t="s">
        <v>58</v>
      </c>
      <c r="D13" s="77" t="s">
        <v>17</v>
      </c>
      <c r="E13" s="77" t="s">
        <v>18</v>
      </c>
      <c r="F13" s="77" t="s">
        <v>56</v>
      </c>
      <c r="G13" s="77" t="s">
        <v>26</v>
      </c>
      <c r="H13" s="77" t="s">
        <v>27</v>
      </c>
      <c r="I13" s="78">
        <v>0</v>
      </c>
      <c r="J13" s="78">
        <v>0</v>
      </c>
      <c r="K13" s="78">
        <v>0</v>
      </c>
      <c r="L13" s="78">
        <v>250000</v>
      </c>
      <c r="M13" s="112">
        <f t="shared" si="3"/>
        <v>250000</v>
      </c>
      <c r="N13" s="77" t="s">
        <v>21</v>
      </c>
      <c r="O13" s="113"/>
      <c r="P13" s="7"/>
    </row>
    <row r="14" spans="1:16" ht="63.75" thickBot="1" x14ac:dyDescent="0.3">
      <c r="A14" s="82" t="s">
        <v>59</v>
      </c>
      <c r="B14" s="89" t="s">
        <v>60</v>
      </c>
      <c r="C14" s="89" t="s">
        <v>61</v>
      </c>
      <c r="D14" s="77" t="s">
        <v>17</v>
      </c>
      <c r="E14" s="77" t="s">
        <v>18</v>
      </c>
      <c r="F14" s="77" t="s">
        <v>40</v>
      </c>
      <c r="G14" s="77" t="s">
        <v>26</v>
      </c>
      <c r="H14" s="77" t="s">
        <v>27</v>
      </c>
      <c r="I14" s="78">
        <v>0</v>
      </c>
      <c r="J14" s="78">
        <v>0</v>
      </c>
      <c r="K14" s="78">
        <v>800169.49</v>
      </c>
      <c r="L14" s="78">
        <v>0</v>
      </c>
      <c r="M14" s="112">
        <f t="shared" ref="M14:M15" si="5">SUM(I14:L14)</f>
        <v>800169.49</v>
      </c>
      <c r="N14" s="77" t="s">
        <v>21</v>
      </c>
    </row>
    <row r="15" spans="1:16" ht="63.75" thickBot="1" x14ac:dyDescent="0.3">
      <c r="A15" s="82" t="s">
        <v>59</v>
      </c>
      <c r="B15" s="89" t="s">
        <v>62</v>
      </c>
      <c r="C15" s="89" t="s">
        <v>61</v>
      </c>
      <c r="D15" s="77" t="s">
        <v>17</v>
      </c>
      <c r="E15" s="77" t="s">
        <v>18</v>
      </c>
      <c r="F15" s="77" t="s">
        <v>40</v>
      </c>
      <c r="G15" s="77" t="s">
        <v>26</v>
      </c>
      <c r="H15" s="77" t="s">
        <v>27</v>
      </c>
      <c r="I15" s="78">
        <v>0</v>
      </c>
      <c r="J15" s="78">
        <v>0</v>
      </c>
      <c r="K15" s="78">
        <v>0</v>
      </c>
      <c r="L15" s="78">
        <v>500000</v>
      </c>
      <c r="M15" s="112">
        <f t="shared" si="5"/>
        <v>500000</v>
      </c>
      <c r="N15" s="77" t="s">
        <v>45</v>
      </c>
      <c r="O15" s="114"/>
    </row>
    <row r="16" spans="1:16" ht="63.75" thickBot="1" x14ac:dyDescent="0.3">
      <c r="A16" s="82" t="s">
        <v>63</v>
      </c>
      <c r="B16" s="105" t="s">
        <v>64</v>
      </c>
      <c r="C16" s="89" t="s">
        <v>65</v>
      </c>
      <c r="D16" s="77" t="s">
        <v>24</v>
      </c>
      <c r="E16" s="77" t="s">
        <v>25</v>
      </c>
      <c r="F16" s="77" t="s">
        <v>40</v>
      </c>
      <c r="G16" s="77" t="s">
        <v>26</v>
      </c>
      <c r="H16" s="77" t="s">
        <v>27</v>
      </c>
      <c r="I16" s="78">
        <v>0</v>
      </c>
      <c r="J16" s="78">
        <v>0</v>
      </c>
      <c r="K16" s="78">
        <v>197973.5</v>
      </c>
      <c r="L16" s="78">
        <v>0</v>
      </c>
      <c r="M16" s="112">
        <f>SUM(I16:L16)</f>
        <v>197973.5</v>
      </c>
      <c r="N16" s="77" t="s">
        <v>21</v>
      </c>
    </row>
    <row r="17" spans="1:15" ht="48" thickBot="1" x14ac:dyDescent="0.3">
      <c r="A17" s="83" t="s">
        <v>66</v>
      </c>
      <c r="B17" s="106" t="s">
        <v>67</v>
      </c>
      <c r="C17" s="107" t="s">
        <v>68</v>
      </c>
      <c r="D17" s="79" t="s">
        <v>24</v>
      </c>
      <c r="E17" s="79" t="s">
        <v>25</v>
      </c>
      <c r="F17" s="79" t="s">
        <v>40</v>
      </c>
      <c r="G17" s="79" t="s">
        <v>26</v>
      </c>
      <c r="H17" s="79" t="s">
        <v>27</v>
      </c>
      <c r="I17" s="80">
        <v>219400</v>
      </c>
      <c r="J17" s="80">
        <v>0</v>
      </c>
      <c r="K17" s="80">
        <v>0</v>
      </c>
      <c r="L17" s="80">
        <v>0</v>
      </c>
      <c r="M17" s="115">
        <f t="shared" ref="M17" si="6">SUM(I17:L17)</f>
        <v>219400</v>
      </c>
      <c r="N17" s="79" t="s">
        <v>21</v>
      </c>
    </row>
    <row r="18" spans="1:15" ht="48" thickBot="1" x14ac:dyDescent="0.3">
      <c r="A18" s="83" t="s">
        <v>66</v>
      </c>
      <c r="B18" s="106" t="s">
        <v>67</v>
      </c>
      <c r="C18" s="107" t="s">
        <v>68</v>
      </c>
      <c r="D18" s="79" t="s">
        <v>24</v>
      </c>
      <c r="E18" s="79" t="s">
        <v>25</v>
      </c>
      <c r="F18" s="79" t="s">
        <v>40</v>
      </c>
      <c r="G18" s="79" t="s">
        <v>26</v>
      </c>
      <c r="H18" s="79" t="s">
        <v>27</v>
      </c>
      <c r="I18" s="80">
        <v>0</v>
      </c>
      <c r="J18" s="80">
        <v>0</v>
      </c>
      <c r="K18" s="80">
        <v>0</v>
      </c>
      <c r="L18" s="80">
        <v>251669.01</v>
      </c>
      <c r="M18" s="115">
        <f t="shared" ref="M18" si="7">SUM(I18:L18)</f>
        <v>251669.01</v>
      </c>
      <c r="N18" s="79" t="s">
        <v>45</v>
      </c>
      <c r="O18" s="114"/>
    </row>
    <row r="19" spans="1:15" x14ac:dyDescent="0.25">
      <c r="G19" s="91"/>
      <c r="H19" s="91"/>
      <c r="I19" s="92"/>
      <c r="J19" s="92"/>
      <c r="K19" s="92"/>
      <c r="L19" s="92"/>
      <c r="M19" s="93"/>
      <c r="N19" s="91"/>
    </row>
  </sheetData>
  <sheetProtection insertRows="0" pivotTables="0"/>
  <mergeCells count="1">
    <mergeCell ref="A1:N1"/>
  </mergeCells>
  <conditionalFormatting sqref="H3 H8:H10 H12:H17">
    <cfRule type="cellIs" dxfId="27" priority="105" operator="equal">
      <formula>"Especificar nesta cél. o nome do órgão ou entidade"</formula>
    </cfRule>
  </conditionalFormatting>
  <conditionalFormatting sqref="H6">
    <cfRule type="cellIs" dxfId="26" priority="46" operator="equal">
      <formula>"Especificar nesta cél. o nome do órgão ou entidade"</formula>
    </cfRule>
  </conditionalFormatting>
  <conditionalFormatting sqref="H4">
    <cfRule type="cellIs" dxfId="25" priority="26" operator="equal">
      <formula>"Especificar nesta cél. o nome do órgão ou entidade"</formula>
    </cfRule>
  </conditionalFormatting>
  <conditionalFormatting sqref="H18">
    <cfRule type="cellIs" dxfId="24" priority="25" operator="equal">
      <formula>"Especificar nesta cél. o nome do órgão ou entidade"</formula>
    </cfRule>
  </conditionalFormatting>
  <conditionalFormatting sqref="H7">
    <cfRule type="cellIs" dxfId="23" priority="19" operator="equal">
      <formula>"Especificar nesta cél. o nome do órgão ou entidade"</formula>
    </cfRule>
  </conditionalFormatting>
  <conditionalFormatting sqref="H11">
    <cfRule type="cellIs" dxfId="22" priority="9" operator="equal">
      <formula>"Especificar nesta cél. o nome do órgão ou entidade"</formula>
    </cfRule>
  </conditionalFormatting>
  <conditionalFormatting sqref="H5">
    <cfRule type="cellIs" dxfId="21" priority="4" operator="equal">
      <formula>"Especificar nesta cél. o nome do órgão ou entidade"</formula>
    </cfRule>
  </conditionalFormatting>
  <dataValidations xWindow="782" yWindow="260" count="4">
    <dataValidation allowBlank="1" showInputMessage="1" showErrorMessage="1" prompt="AÇÃO é a tarefa que deve ser executada para o atingir a meta. Deve ser específica. _x000a_" sqref="C2" xr:uid="{00000000-0002-0000-0000-000000000000}"/>
    <dataValidation allowBlank="1" showInputMessage="1" showErrorMessage="1" prompt="META é mensurável e específica" sqref="B2" xr:uid="{00000000-0002-0000-0000-000001000000}"/>
    <dataValidation allowBlank="1" showInputMessage="1" showErrorMessage="1" prompt="Especificar o nome do órgão ou entidade responsável pela execução da ação. Ex: DAEE, CETESB, etc" sqref="H3:H18" xr:uid="{00000000-0002-0000-0000-000002000000}"/>
    <dataValidation type="decimal" allowBlank="1" showInputMessage="1" showErrorMessage="1" error="Somente números são permitidos" sqref="I3:L18" xr:uid="{00000000-0002-0000-0000-000003000000}">
      <formula1>0</formula1>
      <formula2>9.99999999999999E+30</formula2>
    </dataValidation>
  </dataValidation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4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6" operator="equal" id="{BAE741B2-4FBD-4DFB-8583-28B8A4E7F537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99" operator="equal" id="{8C434134-B8C6-4F66-9648-90CBD3589A17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3F321B43-008B-44C1-8459-91E81CE071CB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F3 F8:F10 F12:F17</xm:sqref>
        </x14:conditionalFormatting>
        <x14:conditionalFormatting xmlns:xm="http://schemas.microsoft.com/office/excel/2006/main">
          <x14:cfRule type="cellIs" priority="43" operator="equal" id="{4842C095-A3EF-4E15-879A-AD05EECF80A3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44" operator="equal" id="{941B714C-5245-4560-BA72-FBCF6DC8FAA9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5" operator="equal" id="{DB36A92C-7886-4D96-ABA0-BBA3432C9538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ellIs" priority="27" operator="equal" id="{31FE7D5D-303F-468D-9C0E-FA423CB433DA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28" operator="equal" id="{C79AF320-DFE6-4EE0-BA1F-ABFCF8F5B973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6DE5C674-385F-4024-9540-EBC505531635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F4</xm:sqref>
        </x14:conditionalFormatting>
        <x14:conditionalFormatting xmlns:xm="http://schemas.microsoft.com/office/excel/2006/main">
          <x14:cfRule type="cellIs" priority="22" operator="equal" id="{1BB1EFF1-D985-4D38-94A9-C7AC95289D6B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23" operator="equal" id="{0D585A26-08A9-42A5-B44B-9CBB19B0DF80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" operator="equal" id="{9E0E9588-C3A6-4255-97D4-FACDBBC13D80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cellIs" priority="16" operator="equal" id="{4566BC01-7F09-9047-84CF-4B7B567660E8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17" operator="equal" id="{93193984-4647-F840-83A6-EDA3FBA5C082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F85CB1B4-963D-AC4F-BE82-0EA201616180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cellIs" priority="6" operator="equal" id="{EE5B7EAA-C5EC-1B4D-B8ED-FEFF13F31E09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7" operator="equal" id="{19780290-992C-B04C-A0ED-B376598796F7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" operator="equal" id="{8B9FE0E4-F12B-3E4F-82D7-3066DCEB0EF3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ellIs" priority="1" operator="equal" id="{B9501CD3-8376-4681-9AE3-E353B86995F4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2" operator="equal" id="{3BF874C9-6503-46C9-AA94-4E1D68241A75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7A05DA5B-1177-49A7-93FD-53C851F87053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82" yWindow="260" count="5">
        <x14:dataValidation type="list" allowBlank="1" showInputMessage="1" showErrorMessage="1" xr:uid="{00000000-0002-0000-0000-000004000000}">
          <x14:formula1>
            <xm:f>Operacional!$A$1:$A$32</xm:f>
          </x14:formula1>
          <xm:sqref>A3:A18</xm:sqref>
        </x14:dataValidation>
        <x14:dataValidation type="list" allowBlank="1" showInputMessage="1" showErrorMessage="1" xr:uid="{00000000-0002-0000-0000-000005000000}">
          <x14:formula1>
            <xm:f>Operacional!$B$1:$B$3</xm:f>
          </x14:formula1>
          <xm:sqref>F3:F18</xm:sqref>
        </x14:dataValidation>
        <x14:dataValidation type="list" allowBlank="1" showInputMessage="1" showErrorMessage="1" xr:uid="{00000000-0002-0000-0000-000006000000}">
          <x14:formula1>
            <xm:f>Operacional!$F$1:$F$3</xm:f>
          </x14:formula1>
          <xm:sqref>N3:N18</xm:sqref>
        </x14:dataValidation>
        <x14:dataValidation type="list" allowBlank="1" showInputMessage="1" showErrorMessage="1" xr:uid="{00000000-0002-0000-0000-000007000000}">
          <x14:formula1>
            <xm:f>Operacional!$E$1:$E$9</xm:f>
          </x14:formula1>
          <xm:sqref>D3:D18</xm:sqref>
        </x14:dataValidation>
        <x14:dataValidation type="list" allowBlank="1" showInputMessage="1" showErrorMessage="1" xr:uid="{00000000-0002-0000-0000-000008000000}">
          <x14:formula1>
            <xm:f>Operacional!$G$1:$G$4</xm:f>
          </x14:formula1>
          <xm:sqref>G3:G18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topLeftCell="C10" zoomScaleNormal="100" workbookViewId="0">
      <selection activeCell="K5" sqref="K5"/>
    </sheetView>
  </sheetViews>
  <sheetFormatPr defaultColWidth="8.85546875" defaultRowHeight="15.75" x14ac:dyDescent="0.25"/>
  <cols>
    <col min="1" max="1" width="10.7109375" style="135" customWidth="1"/>
    <col min="2" max="2" width="24" style="177" bestFit="1" customWidth="1"/>
    <col min="3" max="12" width="15.7109375" style="135" customWidth="1"/>
    <col min="13" max="13" width="15.7109375" style="178" customWidth="1"/>
    <col min="14" max="14" width="15.7109375" style="176" customWidth="1"/>
    <col min="15" max="16384" width="8.85546875" style="135"/>
  </cols>
  <sheetData>
    <row r="1" spans="1:14" ht="25.35" customHeight="1" thickBot="1" x14ac:dyDescent="0.3">
      <c r="A1" s="131" t="s">
        <v>266</v>
      </c>
      <c r="B1" s="132"/>
      <c r="C1" s="133"/>
      <c r="D1" s="133"/>
      <c r="E1" s="133"/>
      <c r="F1" s="133"/>
      <c r="G1" s="133"/>
      <c r="H1" s="133"/>
      <c r="I1" s="132"/>
      <c r="J1" s="132"/>
      <c r="K1" s="132"/>
      <c r="L1" s="132"/>
      <c r="M1" s="132"/>
      <c r="N1" s="134"/>
    </row>
    <row r="2" spans="1:14" ht="18.75" customHeight="1" thickBot="1" x14ac:dyDescent="0.3">
      <c r="A2" s="136"/>
      <c r="B2" s="137"/>
      <c r="C2" s="131" t="s">
        <v>69</v>
      </c>
      <c r="D2" s="132"/>
      <c r="E2" s="132"/>
      <c r="F2" s="132"/>
      <c r="G2" s="132"/>
      <c r="H2" s="134"/>
      <c r="I2" s="131" t="s">
        <v>70</v>
      </c>
      <c r="J2" s="134"/>
      <c r="K2" s="138"/>
      <c r="L2" s="139"/>
      <c r="M2" s="140"/>
      <c r="N2" s="141"/>
    </row>
    <row r="3" spans="1:14" ht="52.5" customHeight="1" thickBot="1" x14ac:dyDescent="0.3">
      <c r="A3" s="142" t="s">
        <v>71</v>
      </c>
      <c r="B3" s="143" t="s">
        <v>72</v>
      </c>
      <c r="C3" s="144">
        <v>2020</v>
      </c>
      <c r="D3" s="144">
        <v>2020</v>
      </c>
      <c r="E3" s="145">
        <v>2021</v>
      </c>
      <c r="F3" s="145">
        <v>2021</v>
      </c>
      <c r="G3" s="146">
        <v>2022</v>
      </c>
      <c r="H3" s="146">
        <v>2022</v>
      </c>
      <c r="I3" s="147">
        <v>2023</v>
      </c>
      <c r="J3" s="147">
        <v>2023</v>
      </c>
      <c r="K3" s="142" t="s">
        <v>73</v>
      </c>
      <c r="L3" s="142" t="s">
        <v>74</v>
      </c>
      <c r="M3" s="148" t="s">
        <v>75</v>
      </c>
      <c r="N3" s="148" t="s">
        <v>76</v>
      </c>
    </row>
    <row r="4" spans="1:14" ht="33.75" customHeight="1" thickBot="1" x14ac:dyDescent="0.3">
      <c r="A4" s="149"/>
      <c r="B4" s="150"/>
      <c r="C4" s="151" t="s">
        <v>21</v>
      </c>
      <c r="D4" s="151" t="s">
        <v>45</v>
      </c>
      <c r="E4" s="151" t="s">
        <v>21</v>
      </c>
      <c r="F4" s="151" t="s">
        <v>45</v>
      </c>
      <c r="G4" s="151" t="s">
        <v>21</v>
      </c>
      <c r="H4" s="151" t="s">
        <v>45</v>
      </c>
      <c r="I4" s="151" t="s">
        <v>21</v>
      </c>
      <c r="J4" s="151" t="s">
        <v>45</v>
      </c>
      <c r="K4" s="149"/>
      <c r="L4" s="149"/>
      <c r="M4" s="152"/>
      <c r="N4" s="153"/>
    </row>
    <row r="5" spans="1:14" ht="46.7" customHeight="1" thickBot="1" x14ac:dyDescent="0.3">
      <c r="A5" s="154" t="s">
        <v>77</v>
      </c>
      <c r="B5" s="155" t="s">
        <v>14</v>
      </c>
      <c r="C5" s="156">
        <f>SUMIFS(PA!$I:$I,PA!$A:$A,$B5,PA!$N:$N,'PI Fehidro_antigo'!$C$4)</f>
        <v>150000</v>
      </c>
      <c r="D5" s="156">
        <f>SUMIFS(PA!$I:$I,PA!$A:$A,$B5,PA!$N:$N,'PI Fehidro_antigo'!$D$4)</f>
        <v>0</v>
      </c>
      <c r="E5" s="156">
        <f>SUMIFS(PA!$J:$J,PA!$A:$A,$B5,PA!$N:$N,'PI Fehidro_antigo'!$E$4)</f>
        <v>367357.24</v>
      </c>
      <c r="F5" s="156">
        <f>SUMIFS(PA!$J:$J,PA!$A:$A,$B5,PA!$N:$N,'PI Fehidro_antigo'!$F$4)</f>
        <v>0</v>
      </c>
      <c r="G5" s="156">
        <f>SUMIFS(PA!$K:$K,PA!$A:$A,$B5,PA!$N:$N,'PI Fehidro_antigo'!$G$4)</f>
        <v>0</v>
      </c>
      <c r="H5" s="156">
        <f>SUMIFS(PA!$K:$K,PA!$A:$A,$B5,PA!$N:$N,'PI Fehidro_antigo'!$H$4)</f>
        <v>0</v>
      </c>
      <c r="I5" s="156">
        <f>SUMIFS(PA!$L:$L,PA!$A:$A,$B5,PA!$N:$N,'PI Fehidro_antigo'!$I$4)</f>
        <v>368364.17</v>
      </c>
      <c r="J5" s="156">
        <f>SUMIFS(PA!$L:$L,PA!$A:$A,$B5,PA!$N:$N,'PI Fehidro_antigo'!$J$4)</f>
        <v>0</v>
      </c>
      <c r="K5" s="157">
        <f t="shared" ref="K5:L12" si="0">C5+E5+G5+I5</f>
        <v>885721.40999999992</v>
      </c>
      <c r="L5" s="157">
        <f t="shared" si="0"/>
        <v>0</v>
      </c>
      <c r="M5" s="158">
        <f t="shared" ref="M5:M13" si="1">IFERROR((K5+L5)/$K$15,"")</f>
        <v>0.12401346936020546</v>
      </c>
      <c r="N5" s="159">
        <f>M5</f>
        <v>0.12401346936020546</v>
      </c>
    </row>
    <row r="6" spans="1:14" ht="58.35" customHeight="1" thickBot="1" x14ac:dyDescent="0.3">
      <c r="A6" s="154" t="s">
        <v>78</v>
      </c>
      <c r="B6" s="155" t="s">
        <v>28</v>
      </c>
      <c r="C6" s="156">
        <f>SUMIFS(PA!$I:$I,PA!$A:$A,$B6,PA!$N:$N,'PI Fehidro_antigo'!$C$4)</f>
        <v>0</v>
      </c>
      <c r="D6" s="156">
        <f>SUMIFS(PA!$I:$I,PA!$A:$A,$B6,PA!$N:$N,'PI Fehidro_antigo'!$D$4)</f>
        <v>0</v>
      </c>
      <c r="E6" s="156">
        <f>SUMIFS(PA!$J:$J,PA!$A:$A,$B6,PA!$N:$N,'PI Fehidro_antigo'!$E$4)</f>
        <v>0</v>
      </c>
      <c r="F6" s="156">
        <f>SUMIFS(PA!$J:$J,PA!$A:$A,$B6,PA!$N:$N,'PI Fehidro_antigo'!$F$4)</f>
        <v>0</v>
      </c>
      <c r="G6" s="156">
        <f>SUMIFS(PA!$K:$K,PA!$A:$A,$B6,PA!$N:$N,'PI Fehidro_antigo'!$G$4)</f>
        <v>0</v>
      </c>
      <c r="H6" s="156">
        <f>SUMIFS(PA!$K:$K,PA!$A:$A,$B6,PA!$N:$N,'PI Fehidro_antigo'!$H$4)</f>
        <v>0</v>
      </c>
      <c r="I6" s="156">
        <f>SUMIFS(PA!$L:$L,PA!$A:$A,$B6,PA!$N:$N,'PI Fehidro_antigo'!$I$4)</f>
        <v>200000</v>
      </c>
      <c r="J6" s="156">
        <f>SUMIFS(PA!$L:$L,PA!$A:$A,$B6,PA!$N:$N,'PI Fehidro_antigo'!$J$4)</f>
        <v>0</v>
      </c>
      <c r="K6" s="157">
        <f t="shared" si="0"/>
        <v>200000</v>
      </c>
      <c r="L6" s="157">
        <f t="shared" si="0"/>
        <v>0</v>
      </c>
      <c r="M6" s="158">
        <f t="shared" si="1"/>
        <v>2.8002816226426201E-2</v>
      </c>
      <c r="N6" s="160">
        <f>SUM(M6:M7)</f>
        <v>2.8002816226426201E-2</v>
      </c>
    </row>
    <row r="7" spans="1:14" ht="30" customHeight="1" thickBot="1" x14ac:dyDescent="0.3">
      <c r="A7" s="154" t="s">
        <v>78</v>
      </c>
      <c r="B7" s="155" t="s">
        <v>31</v>
      </c>
      <c r="C7" s="156">
        <f>SUMIFS(PA!$I:$I,PA!$A:$A,$B7,PA!$N:$N,'PI Fehidro_antigo'!$C$4)</f>
        <v>0</v>
      </c>
      <c r="D7" s="156">
        <f>SUMIFS(PA!$I:$I,PA!$A:$A,$B7,PA!$N:$N,'PI Fehidro_antigo'!$D$4)</f>
        <v>0</v>
      </c>
      <c r="E7" s="156">
        <f>SUMIFS(PA!$J:$J,PA!$A:$A,$B7,PA!$N:$N,'PI Fehidro_antigo'!$E$4)</f>
        <v>0</v>
      </c>
      <c r="F7" s="156">
        <f>SUMIFS(PA!$J:$J,PA!$A:$A,$B7,PA!$N:$N,'PI Fehidro_antigo'!$F$4)</f>
        <v>0</v>
      </c>
      <c r="G7" s="156">
        <f>SUMIFS(PA!$K:$K,PA!$A:$A,$B7,PA!$N:$N,'PI Fehidro_antigo'!$G$4)</f>
        <v>0</v>
      </c>
      <c r="H7" s="156">
        <f>SUMIFS(PA!$K:$K,PA!$A:$A,$B7,PA!$N:$N,'PI Fehidro_antigo'!$H$4)</f>
        <v>0</v>
      </c>
      <c r="I7" s="156">
        <f>SUMIFS(PA!$L:$L,PA!$A:$A,$B7,PA!$N:$N,'PI Fehidro_antigo'!$I$4)</f>
        <v>0</v>
      </c>
      <c r="J7" s="156">
        <f>SUMIFS(PA!$L:$L,PA!$A:$A,$B7,PA!$N:$N,'PI Fehidro_antigo'!$J$4)</f>
        <v>0</v>
      </c>
      <c r="K7" s="157">
        <f t="shared" ref="K7" si="2">C7+E7+G7+I7</f>
        <v>0</v>
      </c>
      <c r="L7" s="157">
        <f t="shared" ref="L7" si="3">D7+F7+H7+J7</f>
        <v>0</v>
      </c>
      <c r="M7" s="158">
        <f t="shared" si="1"/>
        <v>0</v>
      </c>
      <c r="N7" s="160"/>
    </row>
    <row r="8" spans="1:14" ht="30" customHeight="1" thickBot="1" x14ac:dyDescent="0.3">
      <c r="A8" s="154" t="s">
        <v>79</v>
      </c>
      <c r="B8" s="155" t="s">
        <v>37</v>
      </c>
      <c r="C8" s="156">
        <f>SUMIFS(PA!$I:$I,PA!$A:$A,$B8,PA!$N:$N,'PI Fehidro_antigo'!$C$4)</f>
        <v>627244.21</v>
      </c>
      <c r="D8" s="156">
        <f>SUMIFS(PA!$I:$I,PA!$A:$A,$B8,PA!$N:$N,'PI Fehidro_antigo'!$D$4)</f>
        <v>0</v>
      </c>
      <c r="E8" s="156">
        <f>SUMIFS(PA!$J:$J,PA!$A:$A,$B8,PA!$N:$N,'PI Fehidro_antigo'!$E$4)</f>
        <v>956532.30999999994</v>
      </c>
      <c r="F8" s="156">
        <f>SUMIFS(PA!$J:$J,PA!$A:$A,$B8,PA!$N:$N,'PI Fehidro_antigo'!$F$4)</f>
        <v>0</v>
      </c>
      <c r="G8" s="156">
        <f>SUMIFS(PA!$K:$K,PA!$A:$A,$B8,PA!$N:$N,'PI Fehidro_antigo'!$G$4)</f>
        <v>479855.4</v>
      </c>
      <c r="H8" s="156">
        <f>SUMIFS(PA!$K:$K,PA!$A:$A,$B8,PA!$N:$N,'PI Fehidro_antigo'!$H$4)</f>
        <v>0</v>
      </c>
      <c r="I8" s="156">
        <f>SUMIFS(PA!$L:$L,PA!$A:$A,$B8,PA!$N:$N,'PI Fehidro_antigo'!$I$4)</f>
        <v>350000</v>
      </c>
      <c r="J8" s="156">
        <f>SUMIFS(PA!$L:$L,PA!$A:$A,$B8,PA!$N:$N,'PI Fehidro_antigo'!$J$4)</f>
        <v>457435.91</v>
      </c>
      <c r="K8" s="157">
        <f t="shared" si="0"/>
        <v>2413631.92</v>
      </c>
      <c r="L8" s="157">
        <f t="shared" si="0"/>
        <v>457435.91</v>
      </c>
      <c r="M8" s="158">
        <f t="shared" si="1"/>
        <v>0.40198992408547135</v>
      </c>
      <c r="N8" s="160">
        <f>SUM(M8:M9)</f>
        <v>0.43326426312698418</v>
      </c>
    </row>
    <row r="9" spans="1:14" ht="30" customHeight="1" thickBot="1" x14ac:dyDescent="0.3">
      <c r="A9" s="154" t="s">
        <v>79</v>
      </c>
      <c r="B9" s="155" t="s">
        <v>46</v>
      </c>
      <c r="C9" s="156">
        <f>SUMIFS(PA!$I:$I,PA!$A:$A,$B9,PA!$N:$N,'PI Fehidro_antigo'!$C$4)</f>
        <v>0</v>
      </c>
      <c r="D9" s="156">
        <f>SUMIFS(PA!$I:$I,PA!$A:$A,$B9,PA!$N:$N,'PI Fehidro_antigo'!$D$4)</f>
        <v>0</v>
      </c>
      <c r="E9" s="156">
        <f>SUMIFS(PA!$J:$J,PA!$A:$A,$B9,PA!$N:$N,'PI Fehidro_antigo'!$E$4)</f>
        <v>0</v>
      </c>
      <c r="F9" s="156">
        <f>SUMIFS(PA!$J:$J,PA!$A:$A,$B9,PA!$N:$N,'PI Fehidro_antigo'!$F$4)</f>
        <v>0</v>
      </c>
      <c r="G9" s="156">
        <f>SUMIFS(PA!$K:$K,PA!$A:$A,$B9,PA!$N:$N,'PI Fehidro_antigo'!$G$4)</f>
        <v>223365.67</v>
      </c>
      <c r="H9" s="156">
        <f>SUMIFS(PA!$K:$K,PA!$A:$A,$B9,PA!$N:$N,'PI Fehidro_antigo'!$H$4)</f>
        <v>0</v>
      </c>
      <c r="I9" s="156">
        <f>SUMIFS(PA!$L:$L,PA!$A:$A,$B9,PA!$N:$N,'PI Fehidro_antigo'!$I$4)</f>
        <v>0</v>
      </c>
      <c r="J9" s="156">
        <f>SUMIFS(PA!$L:$L,PA!$A:$A,$B9,PA!$N:$N,'PI Fehidro_antigo'!$J$4)</f>
        <v>0</v>
      </c>
      <c r="K9" s="157">
        <f t="shared" si="0"/>
        <v>223365.67</v>
      </c>
      <c r="L9" s="157">
        <f t="shared" si="0"/>
        <v>0</v>
      </c>
      <c r="M9" s="158">
        <f t="shared" si="1"/>
        <v>3.1274339041512805E-2</v>
      </c>
      <c r="N9" s="160"/>
    </row>
    <row r="10" spans="1:14" ht="30" customHeight="1" thickBot="1" x14ac:dyDescent="0.3">
      <c r="A10" s="154" t="s">
        <v>80</v>
      </c>
      <c r="B10" s="155" t="s">
        <v>51</v>
      </c>
      <c r="C10" s="156">
        <f>SUMIFS(PA!$I:$I,PA!$A:$A,$B10,PA!$N:$N,'PI Fehidro_antigo'!$C$4)</f>
        <v>0</v>
      </c>
      <c r="D10" s="156">
        <f>SUMIFS(PA!$I:$I,PA!$A:$A,$B10,PA!$N:$N,'PI Fehidro_antigo'!$D$4)</f>
        <v>0</v>
      </c>
      <c r="E10" s="156">
        <f>SUMIFS(PA!$J:$J,PA!$A:$A,$B10,PA!$N:$N,'PI Fehidro_antigo'!$E$4)</f>
        <v>742771.88</v>
      </c>
      <c r="F10" s="156">
        <f>SUMIFS(PA!$J:$J,PA!$A:$A,$B10,PA!$N:$N,'PI Fehidro_antigo'!$F$4)</f>
        <v>0</v>
      </c>
      <c r="G10" s="156">
        <f>SUMIFS(PA!$K:$K,PA!$A:$A,$B10,PA!$N:$N,'PI Fehidro_antigo'!$G$4)</f>
        <v>0</v>
      </c>
      <c r="H10" s="156">
        <f>SUMIFS(PA!$K:$K,PA!$A:$A,$B10,PA!$N:$N,'PI Fehidro_antigo'!$H$4)</f>
        <v>0</v>
      </c>
      <c r="I10" s="156">
        <f>SUMIFS(PA!$L:$L,PA!$A:$A,$B10,PA!$N:$N,'PI Fehidro_antigo'!$I$4)</f>
        <v>250000</v>
      </c>
      <c r="J10" s="156">
        <f>SUMIFS(PA!$L:$L,PA!$A:$A,$B10,PA!$N:$N,'PI Fehidro_antigo'!$J$4)</f>
        <v>0</v>
      </c>
      <c r="K10" s="157">
        <f t="shared" si="0"/>
        <v>992771.88</v>
      </c>
      <c r="L10" s="157">
        <f t="shared" si="0"/>
        <v>0</v>
      </c>
      <c r="M10" s="158">
        <f t="shared" si="1"/>
        <v>0.13900204255201823</v>
      </c>
      <c r="N10" s="161">
        <f>M10</f>
        <v>0.13900204255201823</v>
      </c>
    </row>
    <row r="11" spans="1:14" ht="30" customHeight="1" thickBot="1" x14ac:dyDescent="0.3">
      <c r="A11" s="154" t="s">
        <v>81</v>
      </c>
      <c r="B11" s="155" t="s">
        <v>59</v>
      </c>
      <c r="C11" s="156">
        <f>SUMIFS(PA!$I:$I,PA!$A:$A,$B11,PA!$N:$N,'PI Fehidro_antigo'!$C$4)</f>
        <v>0</v>
      </c>
      <c r="D11" s="156">
        <f>SUMIFS(PA!$I:$I,PA!$A:$A,$B11,PA!$N:$N,'PI Fehidro_antigo'!$D$4)</f>
        <v>0</v>
      </c>
      <c r="E11" s="156">
        <f>SUMIFS(PA!$J:$J,PA!$A:$A,$B11,PA!$N:$N,'PI Fehidro_antigo'!$E$4)</f>
        <v>0</v>
      </c>
      <c r="F11" s="156">
        <f>SUMIFS(PA!$J:$J,PA!$A:$A,$B11,PA!$N:$N,'PI Fehidro_antigo'!$F$4)</f>
        <v>0</v>
      </c>
      <c r="G11" s="156">
        <f>SUMIFS(PA!$K:$K,PA!$A:$A,$B11,PA!$N:$N,'PI Fehidro_antigo'!$G$4)</f>
        <v>800169.49</v>
      </c>
      <c r="H11" s="156">
        <f>SUMIFS(PA!$K:$K,PA!$A:$A,$B11,PA!$N:$N,'PI Fehidro_antigo'!$H$4)</f>
        <v>0</v>
      </c>
      <c r="I11" s="156">
        <f>SUMIFS(PA!$L:$L,PA!$A:$A,$B11,PA!$N:$N,'PI Fehidro_antigo'!$I$4)</f>
        <v>0</v>
      </c>
      <c r="J11" s="156">
        <f>SUMIFS(PA!$L:$L,PA!$A:$A,$B11,PA!$N:$N,'PI Fehidro_antigo'!$J$4)</f>
        <v>500000</v>
      </c>
      <c r="K11" s="157">
        <f t="shared" si="0"/>
        <v>800169.49</v>
      </c>
      <c r="L11" s="157">
        <f t="shared" si="0"/>
        <v>500000</v>
      </c>
      <c r="M11" s="158">
        <f t="shared" si="1"/>
        <v>0.18204203645838141</v>
      </c>
      <c r="N11" s="161">
        <f>M11</f>
        <v>0.18204203645838141</v>
      </c>
    </row>
    <row r="12" spans="1:14" ht="30" customHeight="1" thickBot="1" x14ac:dyDescent="0.3">
      <c r="A12" s="154" t="s">
        <v>82</v>
      </c>
      <c r="B12" s="155" t="s">
        <v>63</v>
      </c>
      <c r="C12" s="156">
        <f>SUMIFS(PA!$I:$I,PA!$A:$A,$B12,PA!$N:$N,'PI Fehidro_antigo'!$C$4)</f>
        <v>0</v>
      </c>
      <c r="D12" s="156">
        <f>SUMIFS(PA!$I:$I,PA!$A:$A,$B12,PA!$N:$N,'PI Fehidro_antigo'!$D$4)</f>
        <v>0</v>
      </c>
      <c r="E12" s="156">
        <f>SUMIFS(PA!$J:$J,PA!$A:$A,$B12,PA!$N:$N,'PI Fehidro_antigo'!$E$4)</f>
        <v>0</v>
      </c>
      <c r="F12" s="156">
        <f>SUMIFS(PA!$J:$J,PA!$A:$A,$B12,PA!$N:$N,'PI Fehidro_antigo'!$F$4)</f>
        <v>0</v>
      </c>
      <c r="G12" s="156">
        <f>SUMIFS(PA!$K:$K,PA!$A:$A,$B12,PA!$N:$N,'PI Fehidro_antigo'!$G$4)</f>
        <v>197973.5</v>
      </c>
      <c r="H12" s="156">
        <f>SUMIFS(PA!$K:$K,PA!$A:$A,$B12,PA!$N:$N,'PI Fehidro_antigo'!$H$4)</f>
        <v>0</v>
      </c>
      <c r="I12" s="156">
        <f>SUMIFS(PA!$L:$L,PA!$A:$A,$B12,PA!$N:$N,'PI Fehidro_antigo'!$I$4)</f>
        <v>0</v>
      </c>
      <c r="J12" s="156">
        <f>SUMIFS(PA!$L:$L,PA!$A:$A,$B12,PA!$N:$N,'PI Fehidro_antigo'!$J$4)</f>
        <v>0</v>
      </c>
      <c r="K12" s="157">
        <f t="shared" si="0"/>
        <v>197973.5</v>
      </c>
      <c r="L12" s="157">
        <f t="shared" si="0"/>
        <v>0</v>
      </c>
      <c r="M12" s="158">
        <f t="shared" si="1"/>
        <v>2.7719077691011937E-2</v>
      </c>
      <c r="N12" s="160">
        <f>SUM(M12:M13)</f>
        <v>9.3675372275984575E-2</v>
      </c>
    </row>
    <row r="13" spans="1:14" ht="30" customHeight="1" thickBot="1" x14ac:dyDescent="0.3">
      <c r="A13" s="154" t="s">
        <v>82</v>
      </c>
      <c r="B13" s="155" t="s">
        <v>66</v>
      </c>
      <c r="C13" s="156">
        <f>SUMIFS(PA!$I:$I,PA!$A:$A,$B13,PA!$N:$N,'PI Fehidro_antigo'!$C$4)</f>
        <v>219400</v>
      </c>
      <c r="D13" s="156">
        <f>SUMIFS(PA!$I:$I,PA!$A:$A,$B13,PA!$N:$N,'PI Fehidro_antigo'!$D$4)</f>
        <v>0</v>
      </c>
      <c r="E13" s="156">
        <f>SUMIFS(PA!$J:$J,PA!$A:$A,$B13,PA!$N:$N,'PI Fehidro_antigo'!$E$4)</f>
        <v>0</v>
      </c>
      <c r="F13" s="156">
        <f>SUMIFS(PA!$J:$J,PA!$A:$A,$B13,PA!$N:$N,'PI Fehidro_antigo'!$F$4)</f>
        <v>0</v>
      </c>
      <c r="G13" s="156">
        <f>SUMIFS(PA!$K:$K,PA!$A:$A,$B13,PA!$N:$N,'PI Fehidro_antigo'!$G$4)</f>
        <v>0</v>
      </c>
      <c r="H13" s="156">
        <f>SUMIFS(PA!$K:$K,PA!$A:$A,$B13,PA!$N:$N,'PI Fehidro_antigo'!$H$4)</f>
        <v>0</v>
      </c>
      <c r="I13" s="156">
        <f>SUMIFS(PA!$L:$L,PA!$A:$A,$B13,PA!$N:$N,'PI Fehidro_antigo'!$I$4)</f>
        <v>0</v>
      </c>
      <c r="J13" s="156">
        <f>SUMIFS(PA!$L:$L,PA!$A:$A,$B13,PA!$N:$N,'PI Fehidro_antigo'!$J$4)</f>
        <v>251669.01</v>
      </c>
      <c r="K13" s="157">
        <f>C13+E13+G13+I13</f>
        <v>219400</v>
      </c>
      <c r="L13" s="157">
        <f>D13+F13+H13+J13</f>
        <v>251669.01</v>
      </c>
      <c r="M13" s="158">
        <f t="shared" si="1"/>
        <v>6.5956294584972638E-2</v>
      </c>
      <c r="N13" s="160"/>
    </row>
    <row r="14" spans="1:14" ht="35.1" customHeight="1" thickBot="1" x14ac:dyDescent="0.3">
      <c r="A14" s="162" t="s">
        <v>83</v>
      </c>
      <c r="B14" s="162"/>
      <c r="C14" s="163">
        <f t="shared" ref="C14:L14" si="4">SUM(C5:C13)</f>
        <v>996644.21</v>
      </c>
      <c r="D14" s="163">
        <f t="shared" si="4"/>
        <v>0</v>
      </c>
      <c r="E14" s="163">
        <f t="shared" si="4"/>
        <v>2066661.4299999997</v>
      </c>
      <c r="F14" s="163">
        <f t="shared" si="4"/>
        <v>0</v>
      </c>
      <c r="G14" s="163">
        <f t="shared" si="4"/>
        <v>1701364.06</v>
      </c>
      <c r="H14" s="163">
        <f t="shared" si="4"/>
        <v>0</v>
      </c>
      <c r="I14" s="163">
        <f t="shared" si="4"/>
        <v>1168364.17</v>
      </c>
      <c r="J14" s="163">
        <f t="shared" si="4"/>
        <v>1209104.92</v>
      </c>
      <c r="K14" s="163">
        <f t="shared" si="4"/>
        <v>5933033.8700000001</v>
      </c>
      <c r="L14" s="163">
        <f t="shared" si="4"/>
        <v>1209104.92</v>
      </c>
      <c r="M14" s="164"/>
      <c r="N14" s="165"/>
    </row>
    <row r="15" spans="1:14" ht="35.1" customHeight="1" thickBot="1" x14ac:dyDescent="0.3">
      <c r="A15" s="166" t="s">
        <v>84</v>
      </c>
      <c r="B15" s="167"/>
      <c r="C15" s="167"/>
      <c r="D15" s="167"/>
      <c r="E15" s="167"/>
      <c r="F15" s="167"/>
      <c r="G15" s="167"/>
      <c r="H15" s="167"/>
      <c r="I15" s="167"/>
      <c r="J15" s="168"/>
      <c r="K15" s="169">
        <f>SUM(K14,L14)</f>
        <v>7142138.79</v>
      </c>
      <c r="L15" s="169"/>
      <c r="M15" s="169"/>
      <c r="N15" s="169"/>
    </row>
    <row r="16" spans="1:14" ht="25.35" customHeight="1" x14ac:dyDescent="0.25">
      <c r="A16" s="170"/>
      <c r="B16" s="171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2"/>
      <c r="N16" s="173"/>
    </row>
    <row r="17" spans="1:13" ht="25.35" customHeight="1" x14ac:dyDescent="0.25">
      <c r="A17" s="174"/>
      <c r="B17" s="174"/>
      <c r="C17" s="174"/>
      <c r="D17" s="174"/>
      <c r="E17" s="174"/>
      <c r="F17" s="174"/>
      <c r="G17" s="174"/>
      <c r="H17" s="174"/>
      <c r="M17" s="175"/>
    </row>
    <row r="20" spans="1:13" ht="35.1" customHeight="1" x14ac:dyDescent="0.25"/>
    <row r="21" spans="1:13" ht="35.1" customHeight="1" x14ac:dyDescent="0.25"/>
    <row r="22" spans="1:13" ht="35.1" customHeight="1" x14ac:dyDescent="0.25"/>
    <row r="23" spans="1:13" ht="35.1" customHeight="1" x14ac:dyDescent="0.25"/>
  </sheetData>
  <mergeCells count="7">
    <mergeCell ref="N12:N13"/>
    <mergeCell ref="A1:N1"/>
    <mergeCell ref="A15:J15"/>
    <mergeCell ref="N6:N7"/>
    <mergeCell ref="N8:N9"/>
    <mergeCell ref="I2:J2"/>
    <mergeCell ref="C2:H2"/>
  </mergeCells>
  <printOptions horizontalCentered="1" verticalCentered="1"/>
  <pageMargins left="0.28999999999999998" right="0.23622047244094491" top="0.39" bottom="0.24" header="0.31496062992125984" footer="0.09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8"/>
  <sheetViews>
    <sheetView zoomScale="135" workbookViewId="0">
      <selection activeCell="I14" sqref="I14"/>
    </sheetView>
  </sheetViews>
  <sheetFormatPr defaultColWidth="11.42578125" defaultRowHeight="15" x14ac:dyDescent="0.25"/>
  <cols>
    <col min="2" max="2" width="15.85546875" customWidth="1"/>
    <col min="3" max="3" width="13.7109375" customWidth="1"/>
    <col min="4" max="4" width="11.7109375" bestFit="1" customWidth="1"/>
    <col min="5" max="5" width="12.42578125" customWidth="1"/>
    <col min="6" max="6" width="12.85546875" customWidth="1"/>
    <col min="7" max="7" width="13.140625" customWidth="1"/>
  </cols>
  <sheetData>
    <row r="2" spans="2:7" x14ac:dyDescent="0.25">
      <c r="B2" s="120" t="s">
        <v>85</v>
      </c>
      <c r="C2" s="120"/>
      <c r="D2" s="120"/>
      <c r="E2" s="120"/>
      <c r="F2" s="120"/>
      <c r="G2" s="120"/>
    </row>
    <row r="3" spans="2:7" x14ac:dyDescent="0.25">
      <c r="B3" s="121" t="s">
        <v>86</v>
      </c>
      <c r="C3" s="121"/>
      <c r="D3" s="101">
        <v>2020</v>
      </c>
      <c r="E3" s="101">
        <v>2021</v>
      </c>
      <c r="F3" s="101">
        <v>2022</v>
      </c>
      <c r="G3" s="101">
        <v>2023</v>
      </c>
    </row>
    <row r="4" spans="2:7" x14ac:dyDescent="0.25">
      <c r="B4" s="121" t="s">
        <v>87</v>
      </c>
      <c r="C4" s="121"/>
      <c r="D4" s="102">
        <f>D$32+D$33</f>
        <v>0.15050506338666234</v>
      </c>
      <c r="E4" s="102">
        <f t="shared" ref="E4:G4" si="0">E$32+E$33</f>
        <v>0.17775395363138899</v>
      </c>
      <c r="F4" s="104">
        <f t="shared" si="0"/>
        <v>0</v>
      </c>
      <c r="G4" s="102">
        <f t="shared" si="0"/>
        <v>0.23906269586873999</v>
      </c>
    </row>
    <row r="5" spans="2:7" x14ac:dyDescent="0.25">
      <c r="B5" s="121" t="s">
        <v>88</v>
      </c>
      <c r="C5" s="121"/>
      <c r="D5" s="102">
        <f>D$34+D$36+D$37</f>
        <v>0.84949493661333764</v>
      </c>
      <c r="E5" s="103">
        <f t="shared" ref="E5:G5" si="1">E$34+E$36+E$37</f>
        <v>0.46283938729141527</v>
      </c>
      <c r="F5" s="102">
        <f t="shared" si="1"/>
        <v>0.99999999999999989</v>
      </c>
      <c r="G5" s="102">
        <f t="shared" si="1"/>
        <v>0.6557834659377213</v>
      </c>
    </row>
    <row r="6" spans="2:7" x14ac:dyDescent="0.25">
      <c r="B6" s="121" t="s">
        <v>89</v>
      </c>
      <c r="C6" s="121"/>
      <c r="D6" s="102">
        <f>D$35</f>
        <v>0</v>
      </c>
      <c r="E6" s="103">
        <f t="shared" ref="E6:G6" si="2">E$35</f>
        <v>0.35940665907719588</v>
      </c>
      <c r="F6" s="102">
        <f t="shared" si="2"/>
        <v>0</v>
      </c>
      <c r="G6" s="102">
        <f t="shared" si="2"/>
        <v>0.10515383819353884</v>
      </c>
    </row>
    <row r="9" spans="2:7" x14ac:dyDescent="0.25">
      <c r="B9" s="120" t="s">
        <v>90</v>
      </c>
      <c r="C9" s="120"/>
      <c r="D9" s="120"/>
      <c r="E9" s="120"/>
      <c r="F9" s="120"/>
      <c r="G9" s="120"/>
    </row>
    <row r="10" spans="2:7" x14ac:dyDescent="0.25">
      <c r="B10" s="121" t="s">
        <v>86</v>
      </c>
      <c r="C10" s="121"/>
      <c r="D10" s="101">
        <v>2020</v>
      </c>
      <c r="E10" s="101">
        <v>2021</v>
      </c>
      <c r="F10" s="101">
        <v>2022</v>
      </c>
      <c r="G10" s="101">
        <v>2023</v>
      </c>
    </row>
    <row r="11" spans="2:7" x14ac:dyDescent="0.25">
      <c r="B11" s="121" t="s">
        <v>87</v>
      </c>
      <c r="C11" s="121"/>
      <c r="D11" s="102">
        <f>D$32+D$33</f>
        <v>0.15050506338666234</v>
      </c>
      <c r="E11" s="102">
        <f t="shared" ref="E11:G11" si="3">E$32+E$33</f>
        <v>0.17775395363138899</v>
      </c>
      <c r="F11" s="104">
        <f t="shared" si="3"/>
        <v>0</v>
      </c>
      <c r="G11" s="102">
        <f t="shared" si="3"/>
        <v>0.23906269586873999</v>
      </c>
    </row>
    <row r="12" spans="2:7" x14ac:dyDescent="0.25">
      <c r="B12" s="121" t="s">
        <v>91</v>
      </c>
      <c r="C12" s="121"/>
      <c r="D12" s="102">
        <f>D$34+D$35+D$36</f>
        <v>0.62935619723311287</v>
      </c>
      <c r="E12" s="102">
        <f t="shared" ref="E12:G12" si="4">E$34+E$35+E$36</f>
        <v>0.82224604636861121</v>
      </c>
      <c r="F12" s="102">
        <f t="shared" si="4"/>
        <v>0.86605296640411078</v>
      </c>
      <c r="G12" s="102">
        <f t="shared" si="4"/>
        <v>0.65508145470778767</v>
      </c>
    </row>
    <row r="13" spans="2:7" x14ac:dyDescent="0.25">
      <c r="B13" s="121" t="s">
        <v>92</v>
      </c>
      <c r="C13" s="121"/>
      <c r="D13" s="102">
        <f>D$37</f>
        <v>0.22013873938022477</v>
      </c>
      <c r="E13" s="102">
        <f>E$37</f>
        <v>0</v>
      </c>
      <c r="F13" s="102">
        <f>F$37</f>
        <v>0.13394703359588908</v>
      </c>
      <c r="G13" s="102">
        <f>G$37</f>
        <v>0.10585584942347243</v>
      </c>
    </row>
    <row r="18" spans="3:7" x14ac:dyDescent="0.25">
      <c r="C18" s="120" t="s">
        <v>93</v>
      </c>
      <c r="D18" s="120"/>
      <c r="E18" s="120"/>
      <c r="F18" s="120"/>
      <c r="G18" s="120"/>
    </row>
    <row r="19" spans="3:7" x14ac:dyDescent="0.25">
      <c r="C19" s="95" t="s">
        <v>71</v>
      </c>
      <c r="D19" s="96">
        <v>2020</v>
      </c>
      <c r="E19" s="96">
        <v>2021</v>
      </c>
      <c r="F19" s="96">
        <v>2022</v>
      </c>
      <c r="G19" s="96">
        <v>2023</v>
      </c>
    </row>
    <row r="20" spans="3:7" x14ac:dyDescent="0.25">
      <c r="C20" s="95">
        <v>1</v>
      </c>
      <c r="D20" s="97">
        <f>SUM(PA!I$3:I$4)</f>
        <v>150000</v>
      </c>
      <c r="E20" s="97">
        <f>SUM(PA!J$3:J$4)</f>
        <v>367357.24</v>
      </c>
      <c r="F20" s="97">
        <f>SUM(PA!K$3:K$4)</f>
        <v>0</v>
      </c>
      <c r="G20" s="97">
        <f>SUM(PA!L$3:L$4)</f>
        <v>368364.17</v>
      </c>
    </row>
    <row r="21" spans="3:7" x14ac:dyDescent="0.25">
      <c r="C21" s="95">
        <v>2</v>
      </c>
      <c r="D21" s="97">
        <f>SUM(PA!I$6:I$6)</f>
        <v>0</v>
      </c>
      <c r="E21" s="97">
        <f>SUM(PA!J$6:J$6)</f>
        <v>0</v>
      </c>
      <c r="F21" s="97">
        <f>SUM(PA!K$6:K$6)</f>
        <v>0</v>
      </c>
      <c r="G21" s="97">
        <f>SUM(PA!L$6:L$6)</f>
        <v>200000</v>
      </c>
    </row>
    <row r="22" spans="3:7" x14ac:dyDescent="0.25">
      <c r="C22" s="95">
        <v>3</v>
      </c>
      <c r="D22" s="97">
        <f>SUM(PA!I$7:I$10)</f>
        <v>627244.21</v>
      </c>
      <c r="E22" s="97">
        <f>SUM(PA!J$7:J$10)</f>
        <v>956532.30999999994</v>
      </c>
      <c r="F22" s="97">
        <f>SUM(PA!K$7:K$10)</f>
        <v>479855.4</v>
      </c>
      <c r="G22" s="97">
        <f>SUM(PA!L$7:L$10)</f>
        <v>807435.90999999992</v>
      </c>
    </row>
    <row r="23" spans="3:7" x14ac:dyDescent="0.25">
      <c r="C23" s="95">
        <v>4</v>
      </c>
      <c r="D23" s="97">
        <f>SUM(PA!I$12:I$13)</f>
        <v>0</v>
      </c>
      <c r="E23" s="97">
        <f>SUM(PA!J$12:J$13)</f>
        <v>742771.88</v>
      </c>
      <c r="F23" s="97">
        <f>SUM(PA!K$12:K$13)</f>
        <v>0</v>
      </c>
      <c r="G23" s="97">
        <f>SUM(PA!L$12:L$13)</f>
        <v>250000</v>
      </c>
    </row>
    <row r="24" spans="3:7" x14ac:dyDescent="0.25">
      <c r="C24" s="95">
        <v>7</v>
      </c>
      <c r="D24" s="97">
        <f>SUM(PA!I$14:I$15)</f>
        <v>0</v>
      </c>
      <c r="E24" s="97">
        <f>SUM(PA!J$14:J$15)</f>
        <v>0</v>
      </c>
      <c r="F24" s="97">
        <f>SUM(PA!K$14:K$15)</f>
        <v>800169.49</v>
      </c>
      <c r="G24" s="97">
        <f>SUM(PA!L$14:L$15)</f>
        <v>500000</v>
      </c>
    </row>
    <row r="25" spans="3:7" x14ac:dyDescent="0.25">
      <c r="C25" s="95">
        <v>8</v>
      </c>
      <c r="D25" s="97">
        <f>SUM(PA!I$16:I$18)</f>
        <v>219400</v>
      </c>
      <c r="E25" s="97">
        <f>SUM(PA!J$16:J$18)</f>
        <v>0</v>
      </c>
      <c r="F25" s="97">
        <f>SUM(PA!K$16:K$18)</f>
        <v>197973.5</v>
      </c>
      <c r="G25" s="97">
        <f>SUM(PA!L$16:L$18)</f>
        <v>251669.01</v>
      </c>
    </row>
    <row r="26" spans="3:7" x14ac:dyDescent="0.25">
      <c r="C26" s="95" t="s">
        <v>94</v>
      </c>
      <c r="D26" s="98">
        <f>SUM(D20:D25)</f>
        <v>996644.21</v>
      </c>
      <c r="E26" s="98">
        <f t="shared" ref="E26:G26" si="5">SUM(E20:E25)</f>
        <v>2066661.4299999997</v>
      </c>
      <c r="F26" s="98">
        <f t="shared" si="5"/>
        <v>1477998.3900000001</v>
      </c>
      <c r="G26" s="98">
        <f t="shared" si="5"/>
        <v>2377469.09</v>
      </c>
    </row>
    <row r="30" spans="3:7" x14ac:dyDescent="0.25">
      <c r="C30" s="120" t="s">
        <v>95</v>
      </c>
      <c r="D30" s="120"/>
      <c r="E30" s="120"/>
      <c r="F30" s="120"/>
      <c r="G30" s="120"/>
    </row>
    <row r="31" spans="3:7" x14ac:dyDescent="0.25">
      <c r="C31" s="95" t="s">
        <v>71</v>
      </c>
      <c r="D31" s="96">
        <v>2020</v>
      </c>
      <c r="E31" s="96">
        <v>2021</v>
      </c>
      <c r="F31" s="96">
        <v>2022</v>
      </c>
      <c r="G31" s="96">
        <v>2023</v>
      </c>
    </row>
    <row r="32" spans="3:7" x14ac:dyDescent="0.25">
      <c r="C32" s="95">
        <v>1</v>
      </c>
      <c r="D32" s="99">
        <f t="shared" ref="D32:D37" si="6">D20/D$26</f>
        <v>0.15050506338666234</v>
      </c>
      <c r="E32" s="99">
        <f t="shared" ref="E32:G32" si="7">E20/E$26</f>
        <v>0.17775395363138899</v>
      </c>
      <c r="F32" s="99">
        <f t="shared" si="7"/>
        <v>0</v>
      </c>
      <c r="G32" s="99">
        <f t="shared" si="7"/>
        <v>0.15493962531390892</v>
      </c>
    </row>
    <row r="33" spans="3:7" x14ac:dyDescent="0.25">
      <c r="C33" s="95">
        <v>2</v>
      </c>
      <c r="D33" s="99">
        <f t="shared" si="6"/>
        <v>0</v>
      </c>
      <c r="E33" s="99">
        <f t="shared" ref="E33:G37" si="8">E21/E$26</f>
        <v>0</v>
      </c>
      <c r="F33" s="99">
        <f t="shared" si="8"/>
        <v>0</v>
      </c>
      <c r="G33" s="99">
        <f t="shared" si="8"/>
        <v>8.4123070554831064E-2</v>
      </c>
    </row>
    <row r="34" spans="3:7" x14ac:dyDescent="0.25">
      <c r="C34" s="95">
        <v>3</v>
      </c>
      <c r="D34" s="99">
        <f t="shared" si="6"/>
        <v>0.62935619723311287</v>
      </c>
      <c r="E34" s="99">
        <f t="shared" si="8"/>
        <v>0.46283938729141527</v>
      </c>
      <c r="F34" s="99">
        <f t="shared" si="8"/>
        <v>0.32466571225426027</v>
      </c>
      <c r="G34" s="99">
        <f t="shared" si="8"/>
        <v>0.33961994012717112</v>
      </c>
    </row>
    <row r="35" spans="3:7" x14ac:dyDescent="0.25">
      <c r="C35" s="95">
        <v>4</v>
      </c>
      <c r="D35" s="99">
        <f t="shared" si="6"/>
        <v>0</v>
      </c>
      <c r="E35" s="99">
        <f t="shared" si="8"/>
        <v>0.35940665907719588</v>
      </c>
      <c r="F35" s="99">
        <f t="shared" si="8"/>
        <v>0</v>
      </c>
      <c r="G35" s="99">
        <f t="shared" si="8"/>
        <v>0.10515383819353884</v>
      </c>
    </row>
    <row r="36" spans="3:7" x14ac:dyDescent="0.25">
      <c r="C36" s="95">
        <v>7</v>
      </c>
      <c r="D36" s="99">
        <f t="shared" si="6"/>
        <v>0</v>
      </c>
      <c r="E36" s="99">
        <f t="shared" si="8"/>
        <v>0</v>
      </c>
      <c r="F36" s="99">
        <f t="shared" si="8"/>
        <v>0.54138725414985056</v>
      </c>
      <c r="G36" s="99">
        <f t="shared" si="8"/>
        <v>0.21030767638707767</v>
      </c>
    </row>
    <row r="37" spans="3:7" x14ac:dyDescent="0.25">
      <c r="C37" s="95">
        <v>8</v>
      </c>
      <c r="D37" s="99">
        <f t="shared" si="6"/>
        <v>0.22013873938022477</v>
      </c>
      <c r="E37" s="99">
        <f t="shared" si="8"/>
        <v>0</v>
      </c>
      <c r="F37" s="99">
        <f t="shared" si="8"/>
        <v>0.13394703359588908</v>
      </c>
      <c r="G37" s="99">
        <f t="shared" si="8"/>
        <v>0.10585584942347243</v>
      </c>
    </row>
    <row r="38" spans="3:7" x14ac:dyDescent="0.25">
      <c r="C38" s="95" t="s">
        <v>94</v>
      </c>
      <c r="D38" s="100">
        <f>SUM(D32:D37)</f>
        <v>1</v>
      </c>
      <c r="E38" s="100">
        <f t="shared" ref="E38" si="9">SUM(E32:E37)</f>
        <v>1.0000000000000002</v>
      </c>
      <c r="F38" s="100">
        <f t="shared" ref="F38" si="10">SUM(F32:F37)</f>
        <v>0.99999999999999989</v>
      </c>
      <c r="G38" s="100">
        <f t="shared" ref="G38" si="11">SUM(G32:G37)</f>
        <v>1</v>
      </c>
    </row>
  </sheetData>
  <mergeCells count="12">
    <mergeCell ref="C18:G18"/>
    <mergeCell ref="C30:G30"/>
    <mergeCell ref="B13:C13"/>
    <mergeCell ref="B3:C3"/>
    <mergeCell ref="B4:C4"/>
    <mergeCell ref="B5:C5"/>
    <mergeCell ref="B6:C6"/>
    <mergeCell ref="B2:G2"/>
    <mergeCell ref="B9:G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H11"/>
  <sheetViews>
    <sheetView workbookViewId="0">
      <selection activeCell="G15" sqref="G15"/>
    </sheetView>
  </sheetViews>
  <sheetFormatPr defaultColWidth="8.85546875" defaultRowHeight="15" x14ac:dyDescent="0.25"/>
  <cols>
    <col min="4" max="4" width="16.42578125" customWidth="1"/>
    <col min="5" max="5" width="16" customWidth="1"/>
    <col min="6" max="6" width="16.42578125" customWidth="1"/>
    <col min="7" max="7" width="16.7109375" customWidth="1"/>
  </cols>
  <sheetData>
    <row r="4" spans="3:8" x14ac:dyDescent="0.25">
      <c r="C4" s="122" t="s">
        <v>96</v>
      </c>
      <c r="D4" s="123"/>
      <c r="E4" s="123"/>
      <c r="F4" s="123"/>
      <c r="G4" s="124"/>
    </row>
    <row r="5" spans="3:8" x14ac:dyDescent="0.25">
      <c r="C5" s="84"/>
      <c r="D5" s="85">
        <v>2020</v>
      </c>
      <c r="E5" s="85">
        <v>2021</v>
      </c>
      <c r="F5" s="85">
        <v>2022</v>
      </c>
      <c r="G5" s="85">
        <v>2023</v>
      </c>
    </row>
    <row r="6" spans="3:8" x14ac:dyDescent="0.25">
      <c r="C6" s="86" t="s">
        <v>21</v>
      </c>
      <c r="D6" s="87">
        <v>761769.24</v>
      </c>
      <c r="E6" s="87">
        <v>894717.62</v>
      </c>
      <c r="F6" s="94">
        <v>1168364.17</v>
      </c>
      <c r="G6" s="94">
        <v>1168364.17</v>
      </c>
      <c r="H6" t="s">
        <v>97</v>
      </c>
    </row>
    <row r="7" spans="3:8" x14ac:dyDescent="0.25">
      <c r="C7" s="86" t="s">
        <v>98</v>
      </c>
      <c r="D7" s="87">
        <v>0</v>
      </c>
      <c r="E7" s="87">
        <v>0</v>
      </c>
      <c r="F7" s="94">
        <v>1075898.42</v>
      </c>
      <c r="G7" s="94">
        <v>1209104.92</v>
      </c>
      <c r="H7" t="s">
        <v>99</v>
      </c>
    </row>
    <row r="8" spans="3:8" x14ac:dyDescent="0.25">
      <c r="D8" s="88"/>
      <c r="E8" s="88"/>
      <c r="F8" s="88"/>
      <c r="G8" s="88"/>
    </row>
    <row r="9" spans="3:8" x14ac:dyDescent="0.25">
      <c r="C9" s="122" t="s">
        <v>100</v>
      </c>
      <c r="D9" s="123"/>
      <c r="E9" s="123"/>
      <c r="F9" s="123"/>
      <c r="G9" s="124"/>
    </row>
    <row r="10" spans="3:8" x14ac:dyDescent="0.25">
      <c r="C10" s="86" t="s">
        <v>21</v>
      </c>
      <c r="D10" s="87">
        <f>D6-'PI Fehidro_antigo'!C37</f>
        <v>-84874.969999999972</v>
      </c>
      <c r="E10" s="87">
        <f>E6-'PI Fehidro_antigo'!E37</f>
        <v>-61814.689999999944</v>
      </c>
      <c r="F10" s="87">
        <f>F6-'PI Fehidro'!H14</f>
        <v>1168364.17</v>
      </c>
      <c r="G10" s="87">
        <f>G6-'PI Fehidro'!I14</f>
        <v>0</v>
      </c>
    </row>
    <row r="11" spans="3:8" x14ac:dyDescent="0.25">
      <c r="C11" s="86" t="s">
        <v>98</v>
      </c>
      <c r="D11" s="87">
        <f>D7-'PI Fehidro_antigo'!C38</f>
        <v>0</v>
      </c>
      <c r="E11" s="87">
        <f>E7-'PI Fehidro_antigo'!D38</f>
        <v>0</v>
      </c>
      <c r="F11" s="87">
        <f>F7-'PI Fehidro'!I14</f>
        <v>-92465.75</v>
      </c>
      <c r="G11" s="87">
        <f>G7-'PI Fehidro'!J14</f>
        <v>0</v>
      </c>
    </row>
  </sheetData>
  <mergeCells count="2">
    <mergeCell ref="C4:G4"/>
    <mergeCell ref="C9:G9"/>
  </mergeCells>
  <pageMargins left="0.511811024" right="0.511811024" top="0.78740157499999996" bottom="0.78740157499999996" header="0.31496062000000002" footer="0.31496062000000002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zoomScale="140" zoomScaleNormal="140" workbookViewId="0">
      <selection activeCell="A10" sqref="A10"/>
    </sheetView>
  </sheetViews>
  <sheetFormatPr defaultColWidth="8.85546875" defaultRowHeight="15" x14ac:dyDescent="0.25"/>
  <cols>
    <col min="1" max="1" width="27.7109375" customWidth="1"/>
    <col min="2" max="2" width="8.7109375" bestFit="1" customWidth="1"/>
    <col min="3" max="3" width="8" bestFit="1" customWidth="1"/>
    <col min="4" max="4" width="29.140625" customWidth="1"/>
    <col min="5" max="5" width="34.85546875" customWidth="1"/>
    <col min="6" max="6" width="120.28515625" bestFit="1" customWidth="1"/>
  </cols>
  <sheetData>
    <row r="1" spans="1:6" s="3" customFormat="1" ht="26.25" thickBot="1" x14ac:dyDescent="0.3">
      <c r="A1" s="2" t="s">
        <v>71</v>
      </c>
      <c r="B1" s="2" t="s">
        <v>101</v>
      </c>
      <c r="C1" s="2" t="s">
        <v>0</v>
      </c>
      <c r="D1" s="2" t="s">
        <v>102</v>
      </c>
      <c r="E1" s="2" t="s">
        <v>103</v>
      </c>
      <c r="F1" s="2" t="s">
        <v>104</v>
      </c>
    </row>
    <row r="2" spans="1:6" ht="25.35" customHeight="1" thickBot="1" x14ac:dyDescent="0.3">
      <c r="A2" s="1" t="s">
        <v>105</v>
      </c>
      <c r="B2" s="1">
        <v>1</v>
      </c>
      <c r="C2" s="1" t="s">
        <v>106</v>
      </c>
      <c r="D2" s="1" t="s">
        <v>107</v>
      </c>
      <c r="E2" s="1" t="s">
        <v>108</v>
      </c>
      <c r="F2" s="4" t="s">
        <v>109</v>
      </c>
    </row>
    <row r="3" spans="1:6" ht="25.35" customHeight="1" thickBot="1" x14ac:dyDescent="0.3">
      <c r="A3" s="1" t="s">
        <v>105</v>
      </c>
      <c r="B3" s="1">
        <v>1</v>
      </c>
      <c r="C3" s="1" t="s">
        <v>110</v>
      </c>
      <c r="D3" s="1" t="s">
        <v>111</v>
      </c>
      <c r="E3" s="1" t="s">
        <v>112</v>
      </c>
      <c r="F3" s="4" t="s">
        <v>113</v>
      </c>
    </row>
    <row r="4" spans="1:6" ht="25.35" customHeight="1" thickBot="1" x14ac:dyDescent="0.3">
      <c r="A4" s="1" t="s">
        <v>105</v>
      </c>
      <c r="B4" s="1">
        <v>1</v>
      </c>
      <c r="C4" s="1" t="s">
        <v>114</v>
      </c>
      <c r="D4" s="1" t="s">
        <v>115</v>
      </c>
      <c r="E4" s="1" t="s">
        <v>116</v>
      </c>
      <c r="F4" s="4" t="s">
        <v>117</v>
      </c>
    </row>
    <row r="5" spans="1:6" ht="25.35" customHeight="1" thickBot="1" x14ac:dyDescent="0.3">
      <c r="A5" s="1" t="s">
        <v>105</v>
      </c>
      <c r="B5" s="1">
        <v>1</v>
      </c>
      <c r="C5" s="1" t="s">
        <v>118</v>
      </c>
      <c r="D5" s="1" t="s">
        <v>119</v>
      </c>
      <c r="E5" s="1" t="s">
        <v>120</v>
      </c>
      <c r="F5" s="4" t="s">
        <v>121</v>
      </c>
    </row>
    <row r="6" spans="1:6" ht="25.35" customHeight="1" thickBot="1" x14ac:dyDescent="0.3">
      <c r="A6" s="1" t="s">
        <v>105</v>
      </c>
      <c r="B6" s="1">
        <v>1</v>
      </c>
      <c r="C6" s="1" t="s">
        <v>122</v>
      </c>
      <c r="D6" s="1" t="s">
        <v>123</v>
      </c>
      <c r="E6" s="1" t="s">
        <v>124</v>
      </c>
      <c r="F6" s="4" t="s">
        <v>125</v>
      </c>
    </row>
    <row r="7" spans="1:6" ht="25.35" customHeight="1" thickBot="1" x14ac:dyDescent="0.3">
      <c r="A7" s="1" t="s">
        <v>105</v>
      </c>
      <c r="B7" s="1">
        <v>1</v>
      </c>
      <c r="C7" s="1" t="s">
        <v>126</v>
      </c>
      <c r="D7" s="1" t="s">
        <v>127</v>
      </c>
      <c r="E7" s="1" t="s">
        <v>128</v>
      </c>
      <c r="F7" s="4" t="s">
        <v>129</v>
      </c>
    </row>
    <row r="8" spans="1:6" ht="25.35" customHeight="1" thickBot="1" x14ac:dyDescent="0.3">
      <c r="A8" s="1" t="s">
        <v>105</v>
      </c>
      <c r="B8" s="1">
        <v>1</v>
      </c>
      <c r="C8" s="1" t="s">
        <v>130</v>
      </c>
      <c r="D8" s="1" t="s">
        <v>131</v>
      </c>
      <c r="E8" s="1" t="s">
        <v>132</v>
      </c>
      <c r="F8" s="4" t="s">
        <v>133</v>
      </c>
    </row>
    <row r="9" spans="1:6" ht="25.35" customHeight="1" thickBot="1" x14ac:dyDescent="0.3">
      <c r="A9" s="1" t="s">
        <v>134</v>
      </c>
      <c r="B9" s="1">
        <v>2</v>
      </c>
      <c r="C9" s="1" t="s">
        <v>135</v>
      </c>
      <c r="D9" s="1" t="s">
        <v>136</v>
      </c>
      <c r="E9" s="1" t="s">
        <v>137</v>
      </c>
      <c r="F9" s="4" t="s">
        <v>138</v>
      </c>
    </row>
    <row r="10" spans="1:6" ht="41.1" customHeight="1" thickBot="1" x14ac:dyDescent="0.3">
      <c r="A10" s="1" t="s">
        <v>134</v>
      </c>
      <c r="B10" s="1">
        <v>2</v>
      </c>
      <c r="C10" s="1" t="s">
        <v>139</v>
      </c>
      <c r="D10" s="1" t="s">
        <v>140</v>
      </c>
      <c r="E10" s="1" t="s">
        <v>141</v>
      </c>
      <c r="F10" s="72" t="s">
        <v>142</v>
      </c>
    </row>
    <row r="11" spans="1:6" ht="25.35" customHeight="1" thickBot="1" x14ac:dyDescent="0.3">
      <c r="A11" s="1" t="s">
        <v>134</v>
      </c>
      <c r="B11" s="1">
        <v>2</v>
      </c>
      <c r="C11" s="1" t="s">
        <v>143</v>
      </c>
      <c r="D11" s="1" t="s">
        <v>144</v>
      </c>
      <c r="E11" s="1" t="s">
        <v>145</v>
      </c>
      <c r="F11" s="4" t="s">
        <v>146</v>
      </c>
    </row>
    <row r="12" spans="1:6" ht="25.35" customHeight="1" thickBot="1" x14ac:dyDescent="0.3">
      <c r="A12" s="1" t="s">
        <v>134</v>
      </c>
      <c r="B12" s="1">
        <v>2</v>
      </c>
      <c r="C12" s="1" t="s">
        <v>147</v>
      </c>
      <c r="D12" s="1" t="s">
        <v>148</v>
      </c>
      <c r="E12" s="1" t="s">
        <v>149</v>
      </c>
      <c r="F12" s="4" t="s">
        <v>150</v>
      </c>
    </row>
    <row r="13" spans="1:6" ht="25.35" customHeight="1" thickBot="1" x14ac:dyDescent="0.3">
      <c r="A13" s="1" t="s">
        <v>134</v>
      </c>
      <c r="B13" s="1">
        <v>2</v>
      </c>
      <c r="C13" s="1" t="s">
        <v>151</v>
      </c>
      <c r="D13" s="1" t="s">
        <v>152</v>
      </c>
      <c r="E13" s="1" t="s">
        <v>153</v>
      </c>
      <c r="F13" s="4" t="s">
        <v>154</v>
      </c>
    </row>
    <row r="14" spans="1:6" ht="25.35" customHeight="1" thickBot="1" x14ac:dyDescent="0.3">
      <c r="A14" s="1" t="s">
        <v>134</v>
      </c>
      <c r="B14" s="1">
        <v>2</v>
      </c>
      <c r="C14" s="1" t="s">
        <v>155</v>
      </c>
      <c r="D14" s="1" t="s">
        <v>156</v>
      </c>
      <c r="E14" s="1" t="s">
        <v>157</v>
      </c>
      <c r="F14" s="4" t="s">
        <v>158</v>
      </c>
    </row>
    <row r="15" spans="1:6" ht="25.35" customHeight="1" thickBot="1" x14ac:dyDescent="0.3">
      <c r="A15" s="1" t="s">
        <v>159</v>
      </c>
      <c r="B15" s="1">
        <v>3</v>
      </c>
      <c r="C15" s="1" t="s">
        <v>160</v>
      </c>
      <c r="D15" s="1" t="s">
        <v>37</v>
      </c>
      <c r="E15" s="1" t="s">
        <v>161</v>
      </c>
      <c r="F15" s="4" t="s">
        <v>162</v>
      </c>
    </row>
    <row r="16" spans="1:6" ht="25.35" customHeight="1" thickBot="1" x14ac:dyDescent="0.3">
      <c r="A16" s="1" t="s">
        <v>159</v>
      </c>
      <c r="B16" s="1">
        <v>3</v>
      </c>
      <c r="C16" s="1" t="s">
        <v>163</v>
      </c>
      <c r="D16" s="1" t="s">
        <v>164</v>
      </c>
      <c r="E16" s="1" t="s">
        <v>165</v>
      </c>
      <c r="F16" s="4" t="s">
        <v>166</v>
      </c>
    </row>
    <row r="17" spans="1:6" ht="25.35" customHeight="1" thickBot="1" x14ac:dyDescent="0.3">
      <c r="A17" s="1" t="s">
        <v>159</v>
      </c>
      <c r="B17" s="1">
        <v>3</v>
      </c>
      <c r="C17" s="1" t="s">
        <v>167</v>
      </c>
      <c r="D17" s="1" t="s">
        <v>168</v>
      </c>
      <c r="E17" s="1" t="s">
        <v>169</v>
      </c>
      <c r="F17" s="4" t="s">
        <v>170</v>
      </c>
    </row>
    <row r="18" spans="1:6" ht="25.35" customHeight="1" thickBot="1" x14ac:dyDescent="0.3">
      <c r="A18" s="1" t="s">
        <v>159</v>
      </c>
      <c r="B18" s="1">
        <v>3</v>
      </c>
      <c r="C18" s="1" t="s">
        <v>171</v>
      </c>
      <c r="D18" s="1" t="s">
        <v>172</v>
      </c>
      <c r="E18" s="1" t="s">
        <v>173</v>
      </c>
      <c r="F18" s="4" t="s">
        <v>174</v>
      </c>
    </row>
    <row r="19" spans="1:6" ht="25.35" customHeight="1" thickBot="1" x14ac:dyDescent="0.3">
      <c r="A19" s="1" t="s">
        <v>159</v>
      </c>
      <c r="B19" s="1">
        <v>3</v>
      </c>
      <c r="C19" s="1" t="s">
        <v>175</v>
      </c>
      <c r="D19" s="1" t="s">
        <v>176</v>
      </c>
      <c r="E19" s="1" t="s">
        <v>177</v>
      </c>
      <c r="F19" s="4" t="s">
        <v>178</v>
      </c>
    </row>
    <row r="20" spans="1:6" ht="25.35" customHeight="1" thickBot="1" x14ac:dyDescent="0.3">
      <c r="A20" s="1" t="s">
        <v>179</v>
      </c>
      <c r="B20" s="1">
        <v>4</v>
      </c>
      <c r="C20" s="1" t="s">
        <v>180</v>
      </c>
      <c r="D20" s="1" t="s">
        <v>181</v>
      </c>
      <c r="E20" s="1" t="s">
        <v>182</v>
      </c>
      <c r="F20" s="4" t="s">
        <v>183</v>
      </c>
    </row>
    <row r="21" spans="1:6" ht="25.35" customHeight="1" thickBot="1" x14ac:dyDescent="0.3">
      <c r="A21" s="1" t="s">
        <v>179</v>
      </c>
      <c r="B21" s="1">
        <v>4</v>
      </c>
      <c r="C21" s="1" t="s">
        <v>184</v>
      </c>
      <c r="D21" s="1" t="s">
        <v>185</v>
      </c>
      <c r="E21" s="1" t="s">
        <v>186</v>
      </c>
      <c r="F21" s="4" t="s">
        <v>187</v>
      </c>
    </row>
    <row r="22" spans="1:6" ht="25.35" customHeight="1" thickBot="1" x14ac:dyDescent="0.3">
      <c r="A22" s="1" t="s">
        <v>188</v>
      </c>
      <c r="B22" s="1">
        <v>5</v>
      </c>
      <c r="C22" s="1" t="s">
        <v>189</v>
      </c>
      <c r="D22" s="1" t="s">
        <v>190</v>
      </c>
      <c r="E22" s="1" t="s">
        <v>191</v>
      </c>
      <c r="F22" s="4" t="s">
        <v>192</v>
      </c>
    </row>
    <row r="23" spans="1:6" ht="25.35" customHeight="1" thickBot="1" x14ac:dyDescent="0.3">
      <c r="A23" s="1" t="s">
        <v>188</v>
      </c>
      <c r="B23" s="1">
        <v>5</v>
      </c>
      <c r="C23" s="1" t="s">
        <v>193</v>
      </c>
      <c r="D23" s="1" t="s">
        <v>194</v>
      </c>
      <c r="E23" s="1" t="s">
        <v>195</v>
      </c>
      <c r="F23" s="4" t="s">
        <v>196</v>
      </c>
    </row>
    <row r="24" spans="1:6" ht="25.35" customHeight="1" thickBot="1" x14ac:dyDescent="0.3">
      <c r="A24" s="1" t="s">
        <v>188</v>
      </c>
      <c r="B24" s="1">
        <v>5</v>
      </c>
      <c r="C24" s="1" t="s">
        <v>197</v>
      </c>
      <c r="D24" s="1" t="s">
        <v>198</v>
      </c>
      <c r="E24" s="1" t="s">
        <v>199</v>
      </c>
      <c r="F24" s="4" t="s">
        <v>200</v>
      </c>
    </row>
    <row r="25" spans="1:6" ht="25.35" customHeight="1" thickBot="1" x14ac:dyDescent="0.3">
      <c r="A25" s="1" t="s">
        <v>201</v>
      </c>
      <c r="B25" s="1">
        <v>6</v>
      </c>
      <c r="C25" s="1" t="s">
        <v>202</v>
      </c>
      <c r="D25" s="1" t="s">
        <v>203</v>
      </c>
      <c r="E25" s="1" t="s">
        <v>204</v>
      </c>
      <c r="F25" s="4" t="s">
        <v>205</v>
      </c>
    </row>
    <row r="26" spans="1:6" ht="25.35" customHeight="1" thickBot="1" x14ac:dyDescent="0.3">
      <c r="A26" s="1" t="s">
        <v>201</v>
      </c>
      <c r="B26" s="1">
        <v>6</v>
      </c>
      <c r="C26" s="1" t="s">
        <v>206</v>
      </c>
      <c r="D26" s="1" t="s">
        <v>207</v>
      </c>
      <c r="E26" s="1" t="s">
        <v>208</v>
      </c>
      <c r="F26" s="4" t="s">
        <v>209</v>
      </c>
    </row>
    <row r="27" spans="1:6" ht="25.35" customHeight="1" thickBot="1" x14ac:dyDescent="0.3">
      <c r="A27" s="1" t="s">
        <v>201</v>
      </c>
      <c r="B27" s="1">
        <v>6</v>
      </c>
      <c r="C27" s="1" t="s">
        <v>210</v>
      </c>
      <c r="D27" s="1" t="s">
        <v>211</v>
      </c>
      <c r="E27" s="1" t="s">
        <v>212</v>
      </c>
      <c r="F27" s="4" t="s">
        <v>213</v>
      </c>
    </row>
    <row r="28" spans="1:6" ht="25.35" customHeight="1" thickBot="1" x14ac:dyDescent="0.3">
      <c r="A28" s="1" t="s">
        <v>214</v>
      </c>
      <c r="B28" s="1">
        <v>7</v>
      </c>
      <c r="C28" s="1" t="s">
        <v>215</v>
      </c>
      <c r="D28" s="1" t="s">
        <v>216</v>
      </c>
      <c r="E28" s="1" t="s">
        <v>217</v>
      </c>
      <c r="F28" s="4" t="s">
        <v>218</v>
      </c>
    </row>
    <row r="29" spans="1:6" ht="25.35" customHeight="1" thickBot="1" x14ac:dyDescent="0.3">
      <c r="A29" s="1" t="s">
        <v>214</v>
      </c>
      <c r="B29" s="1">
        <v>7</v>
      </c>
      <c r="C29" s="1" t="s">
        <v>219</v>
      </c>
      <c r="D29" s="1" t="s">
        <v>220</v>
      </c>
      <c r="E29" s="1" t="s">
        <v>221</v>
      </c>
      <c r="F29" s="4" t="s">
        <v>222</v>
      </c>
    </row>
    <row r="30" spans="1:6" ht="25.35" customHeight="1" thickBot="1" x14ac:dyDescent="0.3">
      <c r="A30" s="1" t="s">
        <v>214</v>
      </c>
      <c r="B30" s="1">
        <v>7</v>
      </c>
      <c r="C30" s="1" t="s">
        <v>223</v>
      </c>
      <c r="D30" s="1" t="s">
        <v>224</v>
      </c>
      <c r="E30" s="1" t="s">
        <v>225</v>
      </c>
      <c r="F30" s="4" t="s">
        <v>226</v>
      </c>
    </row>
    <row r="31" spans="1:6" ht="25.35" customHeight="1" thickBot="1" x14ac:dyDescent="0.3">
      <c r="A31" s="1" t="s">
        <v>227</v>
      </c>
      <c r="B31" s="1">
        <v>8</v>
      </c>
      <c r="C31" s="1" t="s">
        <v>228</v>
      </c>
      <c r="D31" s="1" t="s">
        <v>63</v>
      </c>
      <c r="E31" s="1" t="s">
        <v>229</v>
      </c>
      <c r="F31" s="4" t="s">
        <v>230</v>
      </c>
    </row>
    <row r="32" spans="1:6" ht="25.35" customHeight="1" thickBot="1" x14ac:dyDescent="0.3">
      <c r="A32" s="1" t="s">
        <v>227</v>
      </c>
      <c r="B32" s="1">
        <v>8</v>
      </c>
      <c r="C32" s="1" t="s">
        <v>231</v>
      </c>
      <c r="D32" s="1" t="s">
        <v>232</v>
      </c>
      <c r="E32" s="1" t="s">
        <v>233</v>
      </c>
      <c r="F32" s="4" t="s">
        <v>234</v>
      </c>
    </row>
    <row r="33" spans="1:6" ht="25.35" customHeight="1" thickBot="1" x14ac:dyDescent="0.3">
      <c r="A33" s="1" t="s">
        <v>227</v>
      </c>
      <c r="B33" s="1">
        <v>8</v>
      </c>
      <c r="C33" s="1" t="s">
        <v>235</v>
      </c>
      <c r="D33" s="1" t="s">
        <v>66</v>
      </c>
      <c r="E33" s="1" t="s">
        <v>236</v>
      </c>
      <c r="F33" s="4" t="s">
        <v>237</v>
      </c>
    </row>
  </sheetData>
  <pageMargins left="0.511811024" right="0.511811024" top="0.78740157499999996" bottom="0.78740157499999996" header="0.31496062000000002" footer="0.31496062000000002"/>
  <pageSetup paperSize="9" orientation="landscape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6"/>
  <sheetViews>
    <sheetView zoomScale="85" zoomScaleNormal="85" zoomScaleSheetLayoutView="90" workbookViewId="0">
      <pane ySplit="4" topLeftCell="A5" activePane="bottomLeft" state="frozen"/>
      <selection pane="bottomLeft" sqref="A1:XFD1048576"/>
    </sheetView>
  </sheetViews>
  <sheetFormatPr defaultColWidth="8.85546875" defaultRowHeight="25.35" customHeight="1" x14ac:dyDescent="0.25"/>
  <cols>
    <col min="1" max="1" width="10.7109375" style="11" customWidth="1"/>
    <col min="2" max="2" width="24" style="9" bestFit="1" customWidth="1"/>
    <col min="3" max="12" width="15.7109375" style="11" customWidth="1"/>
    <col min="13" max="13" width="15.7109375" style="12" customWidth="1"/>
    <col min="14" max="14" width="15.7109375" style="40" customWidth="1"/>
    <col min="15" max="16384" width="8.85546875" style="11"/>
  </cols>
  <sheetData>
    <row r="1" spans="1:15" ht="25.35" customHeight="1" thickBot="1" x14ac:dyDescent="0.3">
      <c r="A1" s="15" t="s">
        <v>238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thickBot="1" x14ac:dyDescent="0.3">
      <c r="A2" s="17"/>
      <c r="B2" s="18"/>
      <c r="C2" s="19" t="s">
        <v>70</v>
      </c>
      <c r="D2" s="19"/>
      <c r="E2" s="19"/>
      <c r="F2" s="19"/>
      <c r="G2" s="19"/>
      <c r="H2" s="19"/>
      <c r="I2" s="19"/>
      <c r="J2" s="19"/>
      <c r="K2" s="20"/>
      <c r="L2" s="18"/>
      <c r="M2" s="67"/>
      <c r="N2" s="68"/>
      <c r="O2" s="16"/>
    </row>
    <row r="3" spans="1:15" ht="52.5" customHeight="1" thickBot="1" x14ac:dyDescent="0.3">
      <c r="A3" s="21" t="s">
        <v>71</v>
      </c>
      <c r="B3" s="22" t="s">
        <v>72</v>
      </c>
      <c r="C3" s="23">
        <v>2020</v>
      </c>
      <c r="D3" s="23">
        <v>2020</v>
      </c>
      <c r="E3" s="24">
        <v>2021</v>
      </c>
      <c r="F3" s="24">
        <v>2021</v>
      </c>
      <c r="G3" s="25">
        <v>2022</v>
      </c>
      <c r="H3" s="25">
        <v>2022</v>
      </c>
      <c r="I3" s="26">
        <v>2023</v>
      </c>
      <c r="J3" s="26">
        <v>2023</v>
      </c>
      <c r="K3" s="21" t="s">
        <v>73</v>
      </c>
      <c r="L3" s="21" t="s">
        <v>74</v>
      </c>
      <c r="M3" s="69" t="s">
        <v>75</v>
      </c>
      <c r="N3" s="69" t="s">
        <v>76</v>
      </c>
      <c r="O3" s="16"/>
    </row>
    <row r="4" spans="1:15" ht="33.75" customHeight="1" thickBot="1" x14ac:dyDescent="0.3">
      <c r="A4" s="27"/>
      <c r="B4" s="28"/>
      <c r="C4" s="29" t="s">
        <v>21</v>
      </c>
      <c r="D4" s="29" t="s">
        <v>45</v>
      </c>
      <c r="E4" s="29" t="s">
        <v>21</v>
      </c>
      <c r="F4" s="29" t="s">
        <v>45</v>
      </c>
      <c r="G4" s="29" t="s">
        <v>21</v>
      </c>
      <c r="H4" s="29" t="s">
        <v>45</v>
      </c>
      <c r="I4" s="29" t="s">
        <v>21</v>
      </c>
      <c r="J4" s="29" t="s">
        <v>45</v>
      </c>
      <c r="K4" s="27"/>
      <c r="L4" s="27"/>
      <c r="M4" s="70"/>
      <c r="N4" s="71"/>
      <c r="O4" s="16"/>
    </row>
    <row r="5" spans="1:15" ht="30" customHeight="1" thickBot="1" x14ac:dyDescent="0.3">
      <c r="A5" s="30" t="s">
        <v>77</v>
      </c>
      <c r="B5" s="31" t="s">
        <v>107</v>
      </c>
      <c r="C5" s="41">
        <f>SUMIFS(PA!$I:$I,PA!$A:$A,$B5,PA!$N:$N,'PI Fehidro_antigo'!$C$4)</f>
        <v>0</v>
      </c>
      <c r="D5" s="41">
        <f>SUMIFS(PA!$I:$I,PA!$A:$A,$B5,PA!$N:$N,'PI Fehidro_antigo'!$D$4)</f>
        <v>0</v>
      </c>
      <c r="E5" s="41">
        <f>SUMIFS(PA!$J:$J,PA!$A:$A,$B5,PA!$N:$N,'PI Fehidro_antigo'!$E$4)</f>
        <v>0</v>
      </c>
      <c r="F5" s="41">
        <f>SUMIFS(PA!$J:$J,PA!$A:$A,$B5,PA!$N:$N,'PI Fehidro_antigo'!$F$4)</f>
        <v>0</v>
      </c>
      <c r="G5" s="41">
        <f>SUMIFS(PA!$K:$K,PA!$A:$A,$B5,PA!$N:$N,'PI Fehidro_antigo'!$G$4)</f>
        <v>0</v>
      </c>
      <c r="H5" s="41">
        <f>SUMIFS(PA!$K:$K,PA!$A:$A,$B5,PA!$N:$N,'PI Fehidro_antigo'!$H$4)</f>
        <v>0</v>
      </c>
      <c r="I5" s="41">
        <f>SUMIFS(PA!$L:$L,PA!$A:$A,$B5,PA!$N:$N,'PI Fehidro_antigo'!$I$4)</f>
        <v>0</v>
      </c>
      <c r="J5" s="41">
        <f>SUMIFS(PA!$L:$L,PA!$A:$A,$B5,PA!$N:$N,'PI Fehidro_antigo'!$J$4)</f>
        <v>0</v>
      </c>
      <c r="K5" s="42">
        <f>C5+E5+G5+I5</f>
        <v>0</v>
      </c>
      <c r="L5" s="42">
        <f>D5+F5+H5+J5</f>
        <v>0</v>
      </c>
      <c r="M5" s="43">
        <f t="shared" ref="M5:M36" si="0">IFERROR((K5+L5)/$K$38,"")</f>
        <v>0</v>
      </c>
      <c r="N5" s="125">
        <f>SUM(M5:M11)</f>
        <v>0</v>
      </c>
      <c r="O5" s="16"/>
    </row>
    <row r="6" spans="1:15" ht="30" customHeight="1" thickBot="1" x14ac:dyDescent="0.3">
      <c r="A6" s="30" t="s">
        <v>77</v>
      </c>
      <c r="B6" s="31" t="s">
        <v>111</v>
      </c>
      <c r="C6" s="41">
        <f>SUMIFS(PA!$I:$I,PA!$A:$A,$B6,PA!$N:$N,'PI Fehidro_antigo'!$C$4)</f>
        <v>0</v>
      </c>
      <c r="D6" s="41">
        <f>SUMIFS(PA!$I:$I,PA!$A:$A,$B6,PA!$N:$N,'PI Fehidro_antigo'!$D$4)</f>
        <v>0</v>
      </c>
      <c r="E6" s="41">
        <f>SUMIFS(PA!$J:$J,PA!$A:$A,$B6,PA!$N:$N,'PI Fehidro_antigo'!$E$4)</f>
        <v>0</v>
      </c>
      <c r="F6" s="41">
        <f>SUMIFS(PA!$J:$J,PA!$A:$A,$B6,PA!$N:$N,'PI Fehidro_antigo'!$F$4)</f>
        <v>0</v>
      </c>
      <c r="G6" s="41">
        <f>SUMIFS(PA!$K:$K,PA!$A:$A,$B6,PA!$N:$N,'PI Fehidro_antigo'!$G$4)</f>
        <v>0</v>
      </c>
      <c r="H6" s="41">
        <f>SUMIFS(PA!$K:$K,PA!$A:$A,$B6,PA!$N:$N,'PI Fehidro_antigo'!$H$4)</f>
        <v>0</v>
      </c>
      <c r="I6" s="41">
        <f>SUMIFS(PA!$L:$L,PA!$A:$A,$B6,PA!$N:$N,'PI Fehidro_antigo'!$I$4)</f>
        <v>0</v>
      </c>
      <c r="J6" s="41">
        <f>SUMIFS(PA!$L:$L,PA!$A:$A,$B6,PA!$N:$N,'PI Fehidro_antigo'!$J$4)</f>
        <v>0</v>
      </c>
      <c r="K6" s="42">
        <f t="shared" ref="K6:K35" si="1">C6+E6+G6+I6</f>
        <v>0</v>
      </c>
      <c r="L6" s="42">
        <f t="shared" ref="L6:L35" si="2">D6+F6+H6+J6</f>
        <v>0</v>
      </c>
      <c r="M6" s="43">
        <f t="shared" si="0"/>
        <v>0</v>
      </c>
      <c r="N6" s="125"/>
      <c r="O6" s="16"/>
    </row>
    <row r="7" spans="1:15" ht="30" customHeight="1" thickBot="1" x14ac:dyDescent="0.3">
      <c r="A7" s="30" t="s">
        <v>77</v>
      </c>
      <c r="B7" s="31" t="s">
        <v>115</v>
      </c>
      <c r="C7" s="41">
        <f>SUMIFS(PA!$I:$I,PA!$A:$A,$B7,PA!$N:$N,'PI Fehidro_antigo'!$C$4)</f>
        <v>0</v>
      </c>
      <c r="D7" s="41">
        <f>SUMIFS(PA!$I:$I,PA!$A:$A,$B7,PA!$N:$N,'PI Fehidro_antigo'!$D$4)</f>
        <v>0</v>
      </c>
      <c r="E7" s="41">
        <f>SUMIFS(PA!$J:$J,PA!$A:$A,$B7,PA!$N:$N,'PI Fehidro_antigo'!$E$4)</f>
        <v>0</v>
      </c>
      <c r="F7" s="41">
        <f>SUMIFS(PA!$J:$J,PA!$A:$A,$B7,PA!$N:$N,'PI Fehidro_antigo'!$F$4)</f>
        <v>0</v>
      </c>
      <c r="G7" s="41">
        <f>SUMIFS(PA!$K:$K,PA!$A:$A,$B7,PA!$N:$N,'PI Fehidro_antigo'!$G$4)</f>
        <v>0</v>
      </c>
      <c r="H7" s="41">
        <f>SUMIFS(PA!$K:$K,PA!$A:$A,$B7,PA!$N:$N,'PI Fehidro_antigo'!$H$4)</f>
        <v>0</v>
      </c>
      <c r="I7" s="41">
        <f>SUMIFS(PA!$L:$L,PA!$A:$A,$B7,PA!$N:$N,'PI Fehidro_antigo'!$I$4)</f>
        <v>0</v>
      </c>
      <c r="J7" s="41">
        <f>SUMIFS(PA!$L:$L,PA!$A:$A,$B7,PA!$N:$N,'PI Fehidro_antigo'!$J$4)</f>
        <v>0</v>
      </c>
      <c r="K7" s="42">
        <f t="shared" si="1"/>
        <v>0</v>
      </c>
      <c r="L7" s="42">
        <f t="shared" si="2"/>
        <v>0</v>
      </c>
      <c r="M7" s="43">
        <f t="shared" si="0"/>
        <v>0</v>
      </c>
      <c r="N7" s="125"/>
      <c r="O7" s="16"/>
    </row>
    <row r="8" spans="1:15" ht="30" customHeight="1" thickBot="1" x14ac:dyDescent="0.3">
      <c r="A8" s="30" t="s">
        <v>77</v>
      </c>
      <c r="B8" s="31" t="s">
        <v>119</v>
      </c>
      <c r="C8" s="41">
        <f>SUMIFS(PA!$I:$I,PA!$A:$A,$B8,PA!$N:$N,'PI Fehidro_antigo'!$C$4)</f>
        <v>0</v>
      </c>
      <c r="D8" s="41">
        <f>SUMIFS(PA!$I:$I,PA!$A:$A,$B8,PA!$N:$N,'PI Fehidro_antigo'!$D$4)</f>
        <v>0</v>
      </c>
      <c r="E8" s="41">
        <f>SUMIFS(PA!$J:$J,PA!$A:$A,$B8,PA!$N:$N,'PI Fehidro_antigo'!$E$4)</f>
        <v>0</v>
      </c>
      <c r="F8" s="41">
        <f>SUMIFS(PA!$J:$J,PA!$A:$A,$B8,PA!$N:$N,'PI Fehidro_antigo'!$F$4)</f>
        <v>0</v>
      </c>
      <c r="G8" s="41">
        <f>SUMIFS(PA!$K:$K,PA!$A:$A,$B8,PA!$N:$N,'PI Fehidro_antigo'!$G$4)</f>
        <v>0</v>
      </c>
      <c r="H8" s="41">
        <f>SUMIFS(PA!$K:$K,PA!$A:$A,$B8,PA!$N:$N,'PI Fehidro_antigo'!$H$4)</f>
        <v>0</v>
      </c>
      <c r="I8" s="41">
        <f>SUMIFS(PA!$L:$L,PA!$A:$A,$B8,PA!$N:$N,'PI Fehidro_antigo'!$I$4)</f>
        <v>0</v>
      </c>
      <c r="J8" s="41">
        <f>SUMIFS(PA!$L:$L,PA!$A:$A,$B8,PA!$N:$N,'PI Fehidro_antigo'!$J$4)</f>
        <v>0</v>
      </c>
      <c r="K8" s="42">
        <f t="shared" si="1"/>
        <v>0</v>
      </c>
      <c r="L8" s="42">
        <f t="shared" si="2"/>
        <v>0</v>
      </c>
      <c r="M8" s="43">
        <f t="shared" si="0"/>
        <v>0</v>
      </c>
      <c r="N8" s="125"/>
      <c r="O8" s="16"/>
    </row>
    <row r="9" spans="1:15" ht="30" customHeight="1" thickBot="1" x14ac:dyDescent="0.3">
      <c r="A9" s="30" t="s">
        <v>77</v>
      </c>
      <c r="B9" s="31" t="s">
        <v>123</v>
      </c>
      <c r="C9" s="41">
        <f>SUMIFS(PA!$I:$I,PA!$A:$A,$B9,PA!$N:$N,'PI Fehidro_antigo'!$C$4)</f>
        <v>0</v>
      </c>
      <c r="D9" s="41">
        <f>SUMIFS(PA!$I:$I,PA!$A:$A,$B9,PA!$N:$N,'PI Fehidro_antigo'!$D$4)</f>
        <v>0</v>
      </c>
      <c r="E9" s="41">
        <f>SUMIFS(PA!$J:$J,PA!$A:$A,$B9,PA!$N:$N,'PI Fehidro_antigo'!$E$4)</f>
        <v>0</v>
      </c>
      <c r="F9" s="41">
        <f>SUMIFS(PA!$J:$J,PA!$A:$A,$B9,PA!$N:$N,'PI Fehidro_antigo'!$F$4)</f>
        <v>0</v>
      </c>
      <c r="G9" s="41">
        <f>SUMIFS(PA!$K:$K,PA!$A:$A,$B9,PA!$N:$N,'PI Fehidro_antigo'!$G$4)</f>
        <v>0</v>
      </c>
      <c r="H9" s="41">
        <f>SUMIFS(PA!$K:$K,PA!$A:$A,$B9,PA!$N:$N,'PI Fehidro_antigo'!$H$4)</f>
        <v>0</v>
      </c>
      <c r="I9" s="41">
        <f>SUMIFS(PA!$L:$L,PA!$A:$A,$B9,PA!$N:$N,'PI Fehidro_antigo'!$I$4)</f>
        <v>0</v>
      </c>
      <c r="J9" s="41">
        <f>SUMIFS(PA!$L:$L,PA!$A:$A,$B9,PA!$N:$N,'PI Fehidro_antigo'!$J$4)</f>
        <v>0</v>
      </c>
      <c r="K9" s="42">
        <f t="shared" si="1"/>
        <v>0</v>
      </c>
      <c r="L9" s="42">
        <f t="shared" si="2"/>
        <v>0</v>
      </c>
      <c r="M9" s="43">
        <f t="shared" si="0"/>
        <v>0</v>
      </c>
      <c r="N9" s="125"/>
      <c r="O9" s="16"/>
    </row>
    <row r="10" spans="1:15" ht="30" customHeight="1" thickBot="1" x14ac:dyDescent="0.3">
      <c r="A10" s="30" t="s">
        <v>77</v>
      </c>
      <c r="B10" s="31" t="s">
        <v>127</v>
      </c>
      <c r="C10" s="41">
        <f>SUMIFS(PA!$I:$I,PA!$A:$A,$B10,PA!$N:$N,'PI Fehidro_antigo'!$C$4)</f>
        <v>0</v>
      </c>
      <c r="D10" s="41">
        <f>SUMIFS(PA!$I:$I,PA!$A:$A,$B10,PA!$N:$N,'PI Fehidro_antigo'!$D$4)</f>
        <v>0</v>
      </c>
      <c r="E10" s="41">
        <f>SUMIFS(PA!$J:$J,PA!$A:$A,$B10,PA!$N:$N,'PI Fehidro_antigo'!$E$4)</f>
        <v>0</v>
      </c>
      <c r="F10" s="41">
        <f>SUMIFS(PA!$J:$J,PA!$A:$A,$B10,PA!$N:$N,'PI Fehidro_antigo'!$F$4)</f>
        <v>0</v>
      </c>
      <c r="G10" s="41">
        <f>SUMIFS(PA!$K:$K,PA!$A:$A,$B10,PA!$N:$N,'PI Fehidro_antigo'!$G$4)</f>
        <v>0</v>
      </c>
      <c r="H10" s="41">
        <f>SUMIFS(PA!$K:$K,PA!$A:$A,$B10,PA!$N:$N,'PI Fehidro_antigo'!$H$4)</f>
        <v>0</v>
      </c>
      <c r="I10" s="41">
        <f>SUMIFS(PA!$L:$L,PA!$A:$A,$B10,PA!$N:$N,'PI Fehidro_antigo'!$I$4)</f>
        <v>0</v>
      </c>
      <c r="J10" s="41">
        <f>SUMIFS(PA!$L:$L,PA!$A:$A,$B10,PA!$N:$N,'PI Fehidro_antigo'!$J$4)</f>
        <v>0</v>
      </c>
      <c r="K10" s="42">
        <f t="shared" si="1"/>
        <v>0</v>
      </c>
      <c r="L10" s="42">
        <f t="shared" si="2"/>
        <v>0</v>
      </c>
      <c r="M10" s="43">
        <f t="shared" si="0"/>
        <v>0</v>
      </c>
      <c r="N10" s="125"/>
      <c r="O10" s="16"/>
    </row>
    <row r="11" spans="1:15" ht="30" customHeight="1" thickBot="1" x14ac:dyDescent="0.3">
      <c r="A11" s="30" t="s">
        <v>77</v>
      </c>
      <c r="B11" s="31" t="s">
        <v>131</v>
      </c>
      <c r="C11" s="41">
        <f>SUMIFS(PA!$I:$I,PA!$A:$A,$B11,PA!$N:$N,'PI Fehidro_antigo'!$C$4)</f>
        <v>0</v>
      </c>
      <c r="D11" s="41">
        <f>SUMIFS(PA!$I:$I,PA!$A:$A,$B11,PA!$N:$N,'PI Fehidro_antigo'!$D$4)</f>
        <v>0</v>
      </c>
      <c r="E11" s="41">
        <f>SUMIFS(PA!$J:$J,PA!$A:$A,$B11,PA!$N:$N,'PI Fehidro_antigo'!$E$4)</f>
        <v>0</v>
      </c>
      <c r="F11" s="41">
        <f>SUMIFS(PA!$J:$J,PA!$A:$A,$B11,PA!$N:$N,'PI Fehidro_antigo'!$F$4)</f>
        <v>0</v>
      </c>
      <c r="G11" s="41">
        <f>SUMIFS(PA!$K:$K,PA!$A:$A,$B11,PA!$N:$N,'PI Fehidro_antigo'!$G$4)</f>
        <v>0</v>
      </c>
      <c r="H11" s="41">
        <f>SUMIFS(PA!$K:$K,PA!$A:$A,$B11,PA!$N:$N,'PI Fehidro_antigo'!$H$4)</f>
        <v>0</v>
      </c>
      <c r="I11" s="41">
        <f>SUMIFS(PA!$L:$L,PA!$A:$A,$B11,PA!$N:$N,'PI Fehidro_antigo'!$I$4)</f>
        <v>0</v>
      </c>
      <c r="J11" s="41">
        <f>SUMIFS(PA!$L:$L,PA!$A:$A,$B11,PA!$N:$N,'PI Fehidro_antigo'!$J$4)</f>
        <v>0</v>
      </c>
      <c r="K11" s="42">
        <f t="shared" si="1"/>
        <v>0</v>
      </c>
      <c r="L11" s="42">
        <f t="shared" si="2"/>
        <v>0</v>
      </c>
      <c r="M11" s="43">
        <f t="shared" si="0"/>
        <v>0</v>
      </c>
      <c r="N11" s="125"/>
      <c r="O11" s="16"/>
    </row>
    <row r="12" spans="1:15" ht="30" customHeight="1" thickBot="1" x14ac:dyDescent="0.3">
      <c r="A12" s="30" t="s">
        <v>78</v>
      </c>
      <c r="B12" s="31" t="s">
        <v>136</v>
      </c>
      <c r="C12" s="41">
        <f>SUMIFS(PA!$I:$I,PA!$A:$A,$B12,PA!$N:$N,'PI Fehidro_antigo'!$C$4)</f>
        <v>0</v>
      </c>
      <c r="D12" s="41">
        <f>SUMIFS(PA!$I:$I,PA!$A:$A,$B12,PA!$N:$N,'PI Fehidro_antigo'!$D$4)</f>
        <v>0</v>
      </c>
      <c r="E12" s="41">
        <f>SUMIFS(PA!$J:$J,PA!$A:$A,$B12,PA!$N:$N,'PI Fehidro_antigo'!$E$4)</f>
        <v>0</v>
      </c>
      <c r="F12" s="41">
        <f>SUMIFS(PA!$J:$J,PA!$A:$A,$B12,PA!$N:$N,'PI Fehidro_antigo'!$F$4)</f>
        <v>0</v>
      </c>
      <c r="G12" s="41">
        <f>SUMIFS(PA!$K:$K,PA!$A:$A,$B12,PA!$N:$N,'PI Fehidro_antigo'!$G$4)</f>
        <v>0</v>
      </c>
      <c r="H12" s="41">
        <f>SUMIFS(PA!$K:$K,PA!$A:$A,$B12,PA!$N:$N,'PI Fehidro_antigo'!$H$4)</f>
        <v>0</v>
      </c>
      <c r="I12" s="41">
        <f>SUMIFS(PA!$L:$L,PA!$A:$A,$B12,PA!$N:$N,'PI Fehidro_antigo'!$I$4)</f>
        <v>0</v>
      </c>
      <c r="J12" s="41">
        <f>SUMIFS(PA!$L:$L,PA!$A:$A,$B12,PA!$N:$N,'PI Fehidro_antigo'!$J$4)</f>
        <v>0</v>
      </c>
      <c r="K12" s="42">
        <f t="shared" si="1"/>
        <v>0</v>
      </c>
      <c r="L12" s="42">
        <f t="shared" si="2"/>
        <v>0</v>
      </c>
      <c r="M12" s="43">
        <f t="shared" si="0"/>
        <v>0</v>
      </c>
      <c r="N12" s="119">
        <f>SUM(M12:M17)</f>
        <v>0</v>
      </c>
      <c r="O12" s="16"/>
    </row>
    <row r="13" spans="1:15" ht="30" customHeight="1" thickBot="1" x14ac:dyDescent="0.3">
      <c r="A13" s="30" t="s">
        <v>78</v>
      </c>
      <c r="B13" s="31" t="s">
        <v>140</v>
      </c>
      <c r="C13" s="41">
        <f>SUMIFS(PA!$I:$I,PA!$A:$A,$B13,PA!$N:$N,'PI Fehidro_antigo'!$C$4)</f>
        <v>0</v>
      </c>
      <c r="D13" s="41">
        <f>SUMIFS(PA!$I:$I,PA!$A:$A,$B13,PA!$N:$N,'PI Fehidro_antigo'!$D$4)</f>
        <v>0</v>
      </c>
      <c r="E13" s="41">
        <f>SUMIFS(PA!$J:$J,PA!$A:$A,$B13,PA!$N:$N,'PI Fehidro_antigo'!$E$4)</f>
        <v>0</v>
      </c>
      <c r="F13" s="41">
        <f>SUMIFS(PA!$J:$J,PA!$A:$A,$B13,PA!$N:$N,'PI Fehidro_antigo'!$F$4)</f>
        <v>0</v>
      </c>
      <c r="G13" s="41">
        <f>SUMIFS(PA!$K:$K,PA!$A:$A,$B13,PA!$N:$N,'PI Fehidro_antigo'!$G$4)</f>
        <v>0</v>
      </c>
      <c r="H13" s="41">
        <f>SUMIFS(PA!$K:$K,PA!$A:$A,$B13,PA!$N:$N,'PI Fehidro_antigo'!$H$4)</f>
        <v>0</v>
      </c>
      <c r="I13" s="41">
        <f>SUMIFS(PA!$L:$L,PA!$A:$A,$B13,PA!$N:$N,'PI Fehidro_antigo'!$I$4)</f>
        <v>0</v>
      </c>
      <c r="J13" s="41">
        <f>SUMIFS(PA!$L:$L,PA!$A:$A,$B13,PA!$N:$N,'PI Fehidro_antigo'!$J$4)</f>
        <v>0</v>
      </c>
      <c r="K13" s="42">
        <f t="shared" si="1"/>
        <v>0</v>
      </c>
      <c r="L13" s="42">
        <f t="shared" si="2"/>
        <v>0</v>
      </c>
      <c r="M13" s="43">
        <f t="shared" si="0"/>
        <v>0</v>
      </c>
      <c r="N13" s="119"/>
      <c r="O13" s="16"/>
    </row>
    <row r="14" spans="1:15" ht="30" customHeight="1" thickBot="1" x14ac:dyDescent="0.3">
      <c r="A14" s="30" t="s">
        <v>78</v>
      </c>
      <c r="B14" s="31" t="s">
        <v>144</v>
      </c>
      <c r="C14" s="41">
        <f>SUMIFS(PA!$I:$I,PA!$A:$A,$B14,PA!$N:$N,'PI Fehidro_antigo'!$C$4)</f>
        <v>0</v>
      </c>
      <c r="D14" s="41">
        <f>SUMIFS(PA!$I:$I,PA!$A:$A,$B14,PA!$N:$N,'PI Fehidro_antigo'!$D$4)</f>
        <v>0</v>
      </c>
      <c r="E14" s="41">
        <f>SUMIFS(PA!$J:$J,PA!$A:$A,$B14,PA!$N:$N,'PI Fehidro_antigo'!$E$4)</f>
        <v>0</v>
      </c>
      <c r="F14" s="41">
        <f>SUMIFS(PA!$J:$J,PA!$A:$A,$B14,PA!$N:$N,'PI Fehidro_antigo'!$F$4)</f>
        <v>0</v>
      </c>
      <c r="G14" s="41">
        <f>SUMIFS(PA!$K:$K,PA!$A:$A,$B14,PA!$N:$N,'PI Fehidro_antigo'!$G$4)</f>
        <v>0</v>
      </c>
      <c r="H14" s="41">
        <f>SUMIFS(PA!$K:$K,PA!$A:$A,$B14,PA!$N:$N,'PI Fehidro_antigo'!$H$4)</f>
        <v>0</v>
      </c>
      <c r="I14" s="41">
        <f>SUMIFS(PA!$L:$L,PA!$A:$A,$B14,PA!$N:$N,'PI Fehidro_antigo'!$I$4)</f>
        <v>0</v>
      </c>
      <c r="J14" s="41">
        <f>SUMIFS(PA!$L:$L,PA!$A:$A,$B14,PA!$N:$N,'PI Fehidro_antigo'!$J$4)</f>
        <v>0</v>
      </c>
      <c r="K14" s="42">
        <f t="shared" si="1"/>
        <v>0</v>
      </c>
      <c r="L14" s="42">
        <f t="shared" si="2"/>
        <v>0</v>
      </c>
      <c r="M14" s="43">
        <f t="shared" si="0"/>
        <v>0</v>
      </c>
      <c r="N14" s="119"/>
      <c r="O14" s="16"/>
    </row>
    <row r="15" spans="1:15" ht="30" customHeight="1" thickBot="1" x14ac:dyDescent="0.3">
      <c r="A15" s="30" t="s">
        <v>78</v>
      </c>
      <c r="B15" s="31" t="s">
        <v>148</v>
      </c>
      <c r="C15" s="41">
        <f>SUMIFS(PA!$I:$I,PA!$A:$A,$B15,PA!$N:$N,'PI Fehidro_antigo'!$C$4)</f>
        <v>0</v>
      </c>
      <c r="D15" s="41">
        <f>SUMIFS(PA!$I:$I,PA!$A:$A,$B15,PA!$N:$N,'PI Fehidro_antigo'!$D$4)</f>
        <v>0</v>
      </c>
      <c r="E15" s="41">
        <f>SUMIFS(PA!$J:$J,PA!$A:$A,$B15,PA!$N:$N,'PI Fehidro_antigo'!$E$4)</f>
        <v>0</v>
      </c>
      <c r="F15" s="41">
        <f>SUMIFS(PA!$J:$J,PA!$A:$A,$B15,PA!$N:$N,'PI Fehidro_antigo'!$F$4)</f>
        <v>0</v>
      </c>
      <c r="G15" s="41">
        <f>SUMIFS(PA!$K:$K,PA!$A:$A,$B15,PA!$N:$N,'PI Fehidro_antigo'!$G$4)</f>
        <v>0</v>
      </c>
      <c r="H15" s="41">
        <f>SUMIFS(PA!$K:$K,PA!$A:$A,$B15,PA!$N:$N,'PI Fehidro_antigo'!$H$4)</f>
        <v>0</v>
      </c>
      <c r="I15" s="41">
        <f>SUMIFS(PA!$L:$L,PA!$A:$A,$B15,PA!$N:$N,'PI Fehidro_antigo'!$I$4)</f>
        <v>0</v>
      </c>
      <c r="J15" s="41">
        <f>SUMIFS(PA!$L:$L,PA!$A:$A,$B15,PA!$N:$N,'PI Fehidro_antigo'!$J$4)</f>
        <v>0</v>
      </c>
      <c r="K15" s="42">
        <f t="shared" si="1"/>
        <v>0</v>
      </c>
      <c r="L15" s="42">
        <f t="shared" si="2"/>
        <v>0</v>
      </c>
      <c r="M15" s="43">
        <f t="shared" si="0"/>
        <v>0</v>
      </c>
      <c r="N15" s="119"/>
      <c r="O15" s="16"/>
    </row>
    <row r="16" spans="1:15" ht="30" customHeight="1" thickBot="1" x14ac:dyDescent="0.3">
      <c r="A16" s="30" t="s">
        <v>78</v>
      </c>
      <c r="B16" s="31" t="s">
        <v>152</v>
      </c>
      <c r="C16" s="41">
        <f>SUMIFS(PA!$I:$I,PA!$A:$A,$B16,PA!$N:$N,'PI Fehidro_antigo'!$C$4)</f>
        <v>0</v>
      </c>
      <c r="D16" s="41">
        <f>SUMIFS(PA!$I:$I,PA!$A:$A,$B16,PA!$N:$N,'PI Fehidro_antigo'!$D$4)</f>
        <v>0</v>
      </c>
      <c r="E16" s="41">
        <f>SUMIFS(PA!$J:$J,PA!$A:$A,$B16,PA!$N:$N,'PI Fehidro_antigo'!$E$4)</f>
        <v>0</v>
      </c>
      <c r="F16" s="41">
        <f>SUMIFS(PA!$J:$J,PA!$A:$A,$B16,PA!$N:$N,'PI Fehidro_antigo'!$F$4)</f>
        <v>0</v>
      </c>
      <c r="G16" s="41">
        <f>SUMIFS(PA!$K:$K,PA!$A:$A,$B16,PA!$N:$N,'PI Fehidro_antigo'!$G$4)</f>
        <v>0</v>
      </c>
      <c r="H16" s="41">
        <f>SUMIFS(PA!$K:$K,PA!$A:$A,$B16,PA!$N:$N,'PI Fehidro_antigo'!$H$4)</f>
        <v>0</v>
      </c>
      <c r="I16" s="41">
        <f>SUMIFS(PA!$L:$L,PA!$A:$A,$B16,PA!$N:$N,'PI Fehidro_antigo'!$I$4)</f>
        <v>0</v>
      </c>
      <c r="J16" s="41">
        <f>SUMIFS(PA!$L:$L,PA!$A:$A,$B16,PA!$N:$N,'PI Fehidro_antigo'!$J$4)</f>
        <v>0</v>
      </c>
      <c r="K16" s="42">
        <f t="shared" si="1"/>
        <v>0</v>
      </c>
      <c r="L16" s="42">
        <f t="shared" si="2"/>
        <v>0</v>
      </c>
      <c r="M16" s="43">
        <f t="shared" si="0"/>
        <v>0</v>
      </c>
      <c r="N16" s="119"/>
      <c r="O16" s="16"/>
    </row>
    <row r="17" spans="1:15" ht="30" customHeight="1" thickBot="1" x14ac:dyDescent="0.3">
      <c r="A17" s="30" t="s">
        <v>78</v>
      </c>
      <c r="B17" s="31" t="s">
        <v>156</v>
      </c>
      <c r="C17" s="41">
        <f>SUMIFS(PA!$I:$I,PA!$A:$A,$B17,PA!$N:$N,'PI Fehidro_antigo'!$C$4)</f>
        <v>0</v>
      </c>
      <c r="D17" s="41">
        <f>SUMIFS(PA!$I:$I,PA!$A:$A,$B17,PA!$N:$N,'PI Fehidro_antigo'!$D$4)</f>
        <v>0</v>
      </c>
      <c r="E17" s="41">
        <f>SUMIFS(PA!$J:$J,PA!$A:$A,$B17,PA!$N:$N,'PI Fehidro_antigo'!$E$4)</f>
        <v>0</v>
      </c>
      <c r="F17" s="41">
        <f>SUMIFS(PA!$J:$J,PA!$A:$A,$B17,PA!$N:$N,'PI Fehidro_antigo'!$F$4)</f>
        <v>0</v>
      </c>
      <c r="G17" s="41">
        <f>SUMIFS(PA!$K:$K,PA!$A:$A,$B17,PA!$N:$N,'PI Fehidro_antigo'!$G$4)</f>
        <v>0</v>
      </c>
      <c r="H17" s="41">
        <f>SUMIFS(PA!$K:$K,PA!$A:$A,$B17,PA!$N:$N,'PI Fehidro_antigo'!$H$4)</f>
        <v>0</v>
      </c>
      <c r="I17" s="41">
        <f>SUMIFS(PA!$L:$L,PA!$A:$A,$B17,PA!$N:$N,'PI Fehidro_antigo'!$I$4)</f>
        <v>0</v>
      </c>
      <c r="J17" s="41">
        <f>SUMIFS(PA!$L:$L,PA!$A:$A,$B17,PA!$N:$N,'PI Fehidro_antigo'!$J$4)</f>
        <v>0</v>
      </c>
      <c r="K17" s="42">
        <f t="shared" si="1"/>
        <v>0</v>
      </c>
      <c r="L17" s="42">
        <f t="shared" ref="L17" si="3">D17+F17+H17+J17</f>
        <v>0</v>
      </c>
      <c r="M17" s="43">
        <f t="shared" si="0"/>
        <v>0</v>
      </c>
      <c r="N17" s="119"/>
      <c r="O17" s="16"/>
    </row>
    <row r="18" spans="1:15" ht="30" customHeight="1" thickBot="1" x14ac:dyDescent="0.3">
      <c r="A18" s="30" t="s">
        <v>79</v>
      </c>
      <c r="B18" s="31" t="s">
        <v>37</v>
      </c>
      <c r="C18" s="41">
        <f>SUMIFS(PA!$I:$I,PA!$A:$A,$B18,PA!$N:$N,'PI Fehidro_antigo'!$C$4)</f>
        <v>627244.21</v>
      </c>
      <c r="D18" s="41">
        <f>SUMIFS(PA!$I:$I,PA!$A:$A,$B18,PA!$N:$N,'PI Fehidro_antigo'!$D$4)</f>
        <v>0</v>
      </c>
      <c r="E18" s="41">
        <f>SUMIFS(PA!$J:$J,PA!$A:$A,$B18,PA!$N:$N,'PI Fehidro_antigo'!$E$4)</f>
        <v>956532.30999999994</v>
      </c>
      <c r="F18" s="41">
        <f>SUMIFS(PA!$J:$J,PA!$A:$A,$B18,PA!$N:$N,'PI Fehidro_antigo'!$F$4)</f>
        <v>0</v>
      </c>
      <c r="G18" s="41">
        <f>SUMIFS(PA!$K:$K,PA!$A:$A,$B18,PA!$N:$N,'PI Fehidro_antigo'!$G$4)</f>
        <v>479855.4</v>
      </c>
      <c r="H18" s="41">
        <f>SUMIFS(PA!$K:$K,PA!$A:$A,$B18,PA!$N:$N,'PI Fehidro_antigo'!$H$4)</f>
        <v>0</v>
      </c>
      <c r="I18" s="41">
        <f>SUMIFS(PA!$L:$L,PA!$A:$A,$B18,PA!$N:$N,'PI Fehidro_antigo'!$I$4)</f>
        <v>350000</v>
      </c>
      <c r="J18" s="41">
        <f>SUMIFS(PA!$L:$L,PA!$A:$A,$B18,PA!$N:$N,'PI Fehidro_antigo'!$J$4)</f>
        <v>457435.91</v>
      </c>
      <c r="K18" s="42">
        <f t="shared" si="1"/>
        <v>2413631.92</v>
      </c>
      <c r="L18" s="42">
        <f t="shared" si="2"/>
        <v>457435.91</v>
      </c>
      <c r="M18" s="43">
        <f t="shared" si="0"/>
        <v>0.811010831374256</v>
      </c>
      <c r="N18" s="119">
        <f>SUM(M18:M22)</f>
        <v>0.811010831374256</v>
      </c>
      <c r="O18" s="16"/>
    </row>
    <row r="19" spans="1:15" ht="30" customHeight="1" thickBot="1" x14ac:dyDescent="0.3">
      <c r="A19" s="30" t="s">
        <v>79</v>
      </c>
      <c r="B19" s="31" t="s">
        <v>164</v>
      </c>
      <c r="C19" s="41">
        <f>SUMIFS(PA!$I:$I,PA!$A:$A,$B19,PA!$N:$N,'PI Fehidro_antigo'!$C$4)</f>
        <v>0</v>
      </c>
      <c r="D19" s="41">
        <f>SUMIFS(PA!$I:$I,PA!$A:$A,$B19,PA!$N:$N,'PI Fehidro_antigo'!$D$4)</f>
        <v>0</v>
      </c>
      <c r="E19" s="41">
        <f>SUMIFS(PA!$J:$J,PA!$A:$A,$B19,PA!$N:$N,'PI Fehidro_antigo'!$E$4)</f>
        <v>0</v>
      </c>
      <c r="F19" s="41">
        <f>SUMIFS(PA!$J:$J,PA!$A:$A,$B19,PA!$N:$N,'PI Fehidro_antigo'!$F$4)</f>
        <v>0</v>
      </c>
      <c r="G19" s="41">
        <f>SUMIFS(PA!$K:$K,PA!$A:$A,$B19,PA!$N:$N,'PI Fehidro_antigo'!$G$4)</f>
        <v>0</v>
      </c>
      <c r="H19" s="41">
        <f>SUMIFS(PA!$K:$K,PA!$A:$A,$B19,PA!$N:$N,'PI Fehidro_antigo'!$H$4)</f>
        <v>0</v>
      </c>
      <c r="I19" s="41">
        <f>SUMIFS(PA!$L:$L,PA!$A:$A,$B19,PA!$N:$N,'PI Fehidro_antigo'!$I$4)</f>
        <v>0</v>
      </c>
      <c r="J19" s="41">
        <f>SUMIFS(PA!$L:$L,PA!$A:$A,$B19,PA!$N:$N,'PI Fehidro_antigo'!$J$4)</f>
        <v>0</v>
      </c>
      <c r="K19" s="42">
        <f t="shared" si="1"/>
        <v>0</v>
      </c>
      <c r="L19" s="42">
        <f t="shared" si="2"/>
        <v>0</v>
      </c>
      <c r="M19" s="43">
        <f t="shared" si="0"/>
        <v>0</v>
      </c>
      <c r="N19" s="119"/>
      <c r="O19" s="16"/>
    </row>
    <row r="20" spans="1:15" ht="30" customHeight="1" thickBot="1" x14ac:dyDescent="0.3">
      <c r="A20" s="30" t="s">
        <v>79</v>
      </c>
      <c r="B20" s="31" t="s">
        <v>168</v>
      </c>
      <c r="C20" s="41">
        <f>SUMIFS(PA!$I:$I,PA!$A:$A,$B20,PA!$N:$N,'PI Fehidro_antigo'!$C$4)</f>
        <v>0</v>
      </c>
      <c r="D20" s="41">
        <f>SUMIFS(PA!$I:$I,PA!$A:$A,$B20,PA!$N:$N,'PI Fehidro_antigo'!$D$4)</f>
        <v>0</v>
      </c>
      <c r="E20" s="41">
        <f>SUMIFS(PA!$J:$J,PA!$A:$A,$B20,PA!$N:$N,'PI Fehidro_antigo'!$E$4)</f>
        <v>0</v>
      </c>
      <c r="F20" s="41">
        <f>SUMIFS(PA!$J:$J,PA!$A:$A,$B20,PA!$N:$N,'PI Fehidro_antigo'!$F$4)</f>
        <v>0</v>
      </c>
      <c r="G20" s="41">
        <f>SUMIFS(PA!$K:$K,PA!$A:$A,$B20,PA!$N:$N,'PI Fehidro_antigo'!$G$4)</f>
        <v>0</v>
      </c>
      <c r="H20" s="41">
        <f>SUMIFS(PA!$K:$K,PA!$A:$A,$B20,PA!$N:$N,'PI Fehidro_antigo'!$H$4)</f>
        <v>0</v>
      </c>
      <c r="I20" s="41">
        <f>SUMIFS(PA!$L:$L,PA!$A:$A,$B20,PA!$N:$N,'PI Fehidro_antigo'!$I$4)</f>
        <v>0</v>
      </c>
      <c r="J20" s="41">
        <f>SUMIFS(PA!$L:$L,PA!$A:$A,$B20,PA!$N:$N,'PI Fehidro_antigo'!$J$4)</f>
        <v>0</v>
      </c>
      <c r="K20" s="42">
        <f t="shared" si="1"/>
        <v>0</v>
      </c>
      <c r="L20" s="42">
        <f t="shared" si="2"/>
        <v>0</v>
      </c>
      <c r="M20" s="43">
        <f t="shared" si="0"/>
        <v>0</v>
      </c>
      <c r="N20" s="119"/>
      <c r="O20" s="16"/>
    </row>
    <row r="21" spans="1:15" ht="30" customHeight="1" thickBot="1" x14ac:dyDescent="0.3">
      <c r="A21" s="30" t="s">
        <v>79</v>
      </c>
      <c r="B21" s="31" t="s">
        <v>172</v>
      </c>
      <c r="C21" s="41">
        <f>SUMIFS(PA!$I:$I,PA!$A:$A,$B21,PA!$N:$N,'PI Fehidro_antigo'!$C$4)</f>
        <v>0</v>
      </c>
      <c r="D21" s="41">
        <f>SUMIFS(PA!$I:$I,PA!$A:$A,$B21,PA!$N:$N,'PI Fehidro_antigo'!$D$4)</f>
        <v>0</v>
      </c>
      <c r="E21" s="41">
        <f>SUMIFS(PA!$J:$J,PA!$A:$A,$B21,PA!$N:$N,'PI Fehidro_antigo'!$E$4)</f>
        <v>0</v>
      </c>
      <c r="F21" s="41">
        <f>SUMIFS(PA!$J:$J,PA!$A:$A,$B21,PA!$N:$N,'PI Fehidro_antigo'!$F$4)</f>
        <v>0</v>
      </c>
      <c r="G21" s="41">
        <f>SUMIFS(PA!$K:$K,PA!$A:$A,$B21,PA!$N:$N,'PI Fehidro_antigo'!$G$4)</f>
        <v>0</v>
      </c>
      <c r="H21" s="41">
        <f>SUMIFS(PA!$K:$K,PA!$A:$A,$B21,PA!$N:$N,'PI Fehidro_antigo'!$H$4)</f>
        <v>0</v>
      </c>
      <c r="I21" s="41">
        <f>SUMIFS(PA!$L:$L,PA!$A:$A,$B21,PA!$N:$N,'PI Fehidro_antigo'!$I$4)</f>
        <v>0</v>
      </c>
      <c r="J21" s="41">
        <f>SUMIFS(PA!$L:$L,PA!$A:$A,$B21,PA!$N:$N,'PI Fehidro_antigo'!$J$4)</f>
        <v>0</v>
      </c>
      <c r="K21" s="42">
        <f t="shared" si="1"/>
        <v>0</v>
      </c>
      <c r="L21" s="42">
        <f t="shared" si="2"/>
        <v>0</v>
      </c>
      <c r="M21" s="43">
        <f t="shared" si="0"/>
        <v>0</v>
      </c>
      <c r="N21" s="119"/>
      <c r="O21" s="16"/>
    </row>
    <row r="22" spans="1:15" ht="30" customHeight="1" thickBot="1" x14ac:dyDescent="0.3">
      <c r="A22" s="30" t="s">
        <v>79</v>
      </c>
      <c r="B22" s="31" t="s">
        <v>176</v>
      </c>
      <c r="C22" s="41">
        <f>SUMIFS(PA!$I:$I,PA!$A:$A,$B22,PA!$N:$N,'PI Fehidro_antigo'!$C$4)</f>
        <v>0</v>
      </c>
      <c r="D22" s="41">
        <f>SUMIFS(PA!$I:$I,PA!$A:$A,$B22,PA!$N:$N,'PI Fehidro_antigo'!$D$4)</f>
        <v>0</v>
      </c>
      <c r="E22" s="41">
        <f>SUMIFS(PA!$J:$J,PA!$A:$A,$B22,PA!$N:$N,'PI Fehidro_antigo'!$E$4)</f>
        <v>0</v>
      </c>
      <c r="F22" s="41">
        <f>SUMIFS(PA!$J:$J,PA!$A:$A,$B22,PA!$N:$N,'PI Fehidro_antigo'!$F$4)</f>
        <v>0</v>
      </c>
      <c r="G22" s="41">
        <f>SUMIFS(PA!$K:$K,PA!$A:$A,$B22,PA!$N:$N,'PI Fehidro_antigo'!$G$4)</f>
        <v>0</v>
      </c>
      <c r="H22" s="41">
        <f>SUMIFS(PA!$K:$K,PA!$A:$A,$B22,PA!$N:$N,'PI Fehidro_antigo'!$H$4)</f>
        <v>0</v>
      </c>
      <c r="I22" s="41">
        <f>SUMIFS(PA!$L:$L,PA!$A:$A,$B22,PA!$N:$N,'PI Fehidro_antigo'!$I$4)</f>
        <v>0</v>
      </c>
      <c r="J22" s="41">
        <f>SUMIFS(PA!$L:$L,PA!$A:$A,$B22,PA!$N:$N,'PI Fehidro_antigo'!$J$4)</f>
        <v>0</v>
      </c>
      <c r="K22" s="42">
        <f t="shared" si="1"/>
        <v>0</v>
      </c>
      <c r="L22" s="42">
        <f t="shared" si="2"/>
        <v>0</v>
      </c>
      <c r="M22" s="43">
        <f t="shared" si="0"/>
        <v>0</v>
      </c>
      <c r="N22" s="119"/>
      <c r="O22" s="16"/>
    </row>
    <row r="23" spans="1:15" ht="30" customHeight="1" thickBot="1" x14ac:dyDescent="0.3">
      <c r="A23" s="30" t="s">
        <v>80</v>
      </c>
      <c r="B23" s="31" t="s">
        <v>181</v>
      </c>
      <c r="C23" s="41">
        <f>SUMIFS(PA!$I:$I,PA!$A:$A,$B23,PA!$N:$N,'PI Fehidro_antigo'!$C$4)</f>
        <v>0</v>
      </c>
      <c r="D23" s="41">
        <f>SUMIFS(PA!$I:$I,PA!$A:$A,$B23,PA!$N:$N,'PI Fehidro_antigo'!$D$4)</f>
        <v>0</v>
      </c>
      <c r="E23" s="41">
        <f>SUMIFS(PA!$J:$J,PA!$A:$A,$B23,PA!$N:$N,'PI Fehidro_antigo'!$E$4)</f>
        <v>0</v>
      </c>
      <c r="F23" s="41">
        <f>SUMIFS(PA!$J:$J,PA!$A:$A,$B23,PA!$N:$N,'PI Fehidro_antigo'!$F$4)</f>
        <v>0</v>
      </c>
      <c r="G23" s="41">
        <f>SUMIFS(PA!$K:$K,PA!$A:$A,$B23,PA!$N:$N,'PI Fehidro_antigo'!$G$4)</f>
        <v>0</v>
      </c>
      <c r="H23" s="41">
        <f>SUMIFS(PA!$K:$K,PA!$A:$A,$B23,PA!$N:$N,'PI Fehidro_antigo'!$H$4)</f>
        <v>0</v>
      </c>
      <c r="I23" s="41">
        <f>SUMIFS(PA!$L:$L,PA!$A:$A,$B23,PA!$N:$N,'PI Fehidro_antigo'!$I$4)</f>
        <v>0</v>
      </c>
      <c r="J23" s="41">
        <f>SUMIFS(PA!$L:$L,PA!$A:$A,$B23,PA!$N:$N,'PI Fehidro_antigo'!$J$4)</f>
        <v>0</v>
      </c>
      <c r="K23" s="42">
        <f t="shared" si="1"/>
        <v>0</v>
      </c>
      <c r="L23" s="42">
        <f t="shared" si="2"/>
        <v>0</v>
      </c>
      <c r="M23" s="43">
        <f t="shared" si="0"/>
        <v>0</v>
      </c>
      <c r="N23" s="119">
        <f>SUM(M23:M24)</f>
        <v>0</v>
      </c>
      <c r="O23" s="16"/>
    </row>
    <row r="24" spans="1:15" ht="30" customHeight="1" thickBot="1" x14ac:dyDescent="0.3">
      <c r="A24" s="30" t="s">
        <v>80</v>
      </c>
      <c r="B24" s="31" t="s">
        <v>185</v>
      </c>
      <c r="C24" s="41">
        <f>SUMIFS(PA!$I:$I,PA!$A:$A,$B24,PA!$N:$N,'PI Fehidro_antigo'!$C$4)</f>
        <v>0</v>
      </c>
      <c r="D24" s="41">
        <f>SUMIFS(PA!$I:$I,PA!$A:$A,$B24,PA!$N:$N,'PI Fehidro_antigo'!$D$4)</f>
        <v>0</v>
      </c>
      <c r="E24" s="41">
        <f>SUMIFS(PA!$J:$J,PA!$A:$A,$B24,PA!$N:$N,'PI Fehidro_antigo'!$E$4)</f>
        <v>0</v>
      </c>
      <c r="F24" s="41">
        <f>SUMIFS(PA!$J:$J,PA!$A:$A,$B24,PA!$N:$N,'PI Fehidro_antigo'!$F$4)</f>
        <v>0</v>
      </c>
      <c r="G24" s="41">
        <f>SUMIFS(PA!$K:$K,PA!$A:$A,$B24,PA!$N:$N,'PI Fehidro_antigo'!$G$4)</f>
        <v>0</v>
      </c>
      <c r="H24" s="41">
        <f>SUMIFS(PA!$K:$K,PA!$A:$A,$B24,PA!$N:$N,'PI Fehidro_antigo'!$H$4)</f>
        <v>0</v>
      </c>
      <c r="I24" s="41">
        <f>SUMIFS(PA!$L:$L,PA!$A:$A,$B24,PA!$N:$N,'PI Fehidro_antigo'!$I$4)</f>
        <v>0</v>
      </c>
      <c r="J24" s="41">
        <f>SUMIFS(PA!$L:$L,PA!$A:$A,$B24,PA!$N:$N,'PI Fehidro_antigo'!$J$4)</f>
        <v>0</v>
      </c>
      <c r="K24" s="42">
        <f t="shared" si="1"/>
        <v>0</v>
      </c>
      <c r="L24" s="42">
        <f t="shared" si="2"/>
        <v>0</v>
      </c>
      <c r="M24" s="43">
        <f t="shared" si="0"/>
        <v>0</v>
      </c>
      <c r="N24" s="119"/>
      <c r="O24" s="16"/>
    </row>
    <row r="25" spans="1:15" ht="30" customHeight="1" thickBot="1" x14ac:dyDescent="0.3">
      <c r="A25" s="30" t="s">
        <v>239</v>
      </c>
      <c r="B25" s="31" t="s">
        <v>190</v>
      </c>
      <c r="C25" s="41">
        <f>SUMIFS(PA!$I:$I,PA!$A:$A,$B25,PA!$N:$N,'PI Fehidro_antigo'!$C$4)</f>
        <v>0</v>
      </c>
      <c r="D25" s="41">
        <f>SUMIFS(PA!$I:$I,PA!$A:$A,$B25,PA!$N:$N,'PI Fehidro_antigo'!$D$4)</f>
        <v>0</v>
      </c>
      <c r="E25" s="41">
        <f>SUMIFS(PA!$J:$J,PA!$A:$A,$B25,PA!$N:$N,'PI Fehidro_antigo'!$E$4)</f>
        <v>0</v>
      </c>
      <c r="F25" s="41">
        <f>SUMIFS(PA!$J:$J,PA!$A:$A,$B25,PA!$N:$N,'PI Fehidro_antigo'!$F$4)</f>
        <v>0</v>
      </c>
      <c r="G25" s="41">
        <f>SUMIFS(PA!$K:$K,PA!$A:$A,$B25,PA!$N:$N,'PI Fehidro_antigo'!$G$4)</f>
        <v>0</v>
      </c>
      <c r="H25" s="41">
        <f>SUMIFS(PA!$K:$K,PA!$A:$A,$B25,PA!$N:$N,'PI Fehidro_antigo'!$H$4)</f>
        <v>0</v>
      </c>
      <c r="I25" s="41">
        <f>SUMIFS(PA!$L:$L,PA!$A:$A,$B25,PA!$N:$N,'PI Fehidro_antigo'!$I$4)</f>
        <v>0</v>
      </c>
      <c r="J25" s="41">
        <f>SUMIFS(PA!$L:$L,PA!$A:$A,$B25,PA!$N:$N,'PI Fehidro_antigo'!$J$4)</f>
        <v>0</v>
      </c>
      <c r="K25" s="42">
        <f t="shared" si="1"/>
        <v>0</v>
      </c>
      <c r="L25" s="42">
        <f t="shared" si="2"/>
        <v>0</v>
      </c>
      <c r="M25" s="43">
        <f t="shared" si="0"/>
        <v>0</v>
      </c>
      <c r="N25" s="119">
        <f>SUM(M25:M27)</f>
        <v>0</v>
      </c>
      <c r="O25" s="16"/>
    </row>
    <row r="26" spans="1:15" ht="30" customHeight="1" thickBot="1" x14ac:dyDescent="0.3">
      <c r="A26" s="30" t="s">
        <v>239</v>
      </c>
      <c r="B26" s="31" t="s">
        <v>194</v>
      </c>
      <c r="C26" s="41">
        <f>SUMIFS(PA!$I:$I,PA!$A:$A,$B26,PA!$N:$N,'PI Fehidro_antigo'!$C$4)</f>
        <v>0</v>
      </c>
      <c r="D26" s="41">
        <f>SUMIFS(PA!$I:$I,PA!$A:$A,$B26,PA!$N:$N,'PI Fehidro_antigo'!$D$4)</f>
        <v>0</v>
      </c>
      <c r="E26" s="41">
        <f>SUMIFS(PA!$J:$J,PA!$A:$A,$B26,PA!$N:$N,'PI Fehidro_antigo'!$E$4)</f>
        <v>0</v>
      </c>
      <c r="F26" s="41">
        <f>SUMIFS(PA!$J:$J,PA!$A:$A,$B26,PA!$N:$N,'PI Fehidro_antigo'!$F$4)</f>
        <v>0</v>
      </c>
      <c r="G26" s="41">
        <f>SUMIFS(PA!$K:$K,PA!$A:$A,$B26,PA!$N:$N,'PI Fehidro_antigo'!$G$4)</f>
        <v>0</v>
      </c>
      <c r="H26" s="41">
        <f>SUMIFS(PA!$K:$K,PA!$A:$A,$B26,PA!$N:$N,'PI Fehidro_antigo'!$H$4)</f>
        <v>0</v>
      </c>
      <c r="I26" s="41">
        <f>SUMIFS(PA!$L:$L,PA!$A:$A,$B26,PA!$N:$N,'PI Fehidro_antigo'!$I$4)</f>
        <v>0</v>
      </c>
      <c r="J26" s="41">
        <f>SUMIFS(PA!$L:$L,PA!$A:$A,$B26,PA!$N:$N,'PI Fehidro_antigo'!$J$4)</f>
        <v>0</v>
      </c>
      <c r="K26" s="42">
        <f t="shared" si="1"/>
        <v>0</v>
      </c>
      <c r="L26" s="42">
        <f t="shared" si="2"/>
        <v>0</v>
      </c>
      <c r="M26" s="43">
        <f t="shared" si="0"/>
        <v>0</v>
      </c>
      <c r="N26" s="119"/>
      <c r="O26" s="16"/>
    </row>
    <row r="27" spans="1:15" ht="30" customHeight="1" thickBot="1" x14ac:dyDescent="0.3">
      <c r="A27" s="30" t="s">
        <v>239</v>
      </c>
      <c r="B27" s="31" t="s">
        <v>198</v>
      </c>
      <c r="C27" s="41">
        <f>SUMIFS(PA!$I:$I,PA!$A:$A,$B27,PA!$N:$N,'PI Fehidro_antigo'!$C$4)</f>
        <v>0</v>
      </c>
      <c r="D27" s="41">
        <f>SUMIFS(PA!$I:$I,PA!$A:$A,$B27,PA!$N:$N,'PI Fehidro_antigo'!$D$4)</f>
        <v>0</v>
      </c>
      <c r="E27" s="41">
        <f>SUMIFS(PA!$J:$J,PA!$A:$A,$B27,PA!$N:$N,'PI Fehidro_antigo'!$E$4)</f>
        <v>0</v>
      </c>
      <c r="F27" s="41">
        <f>SUMIFS(PA!$J:$J,PA!$A:$A,$B27,PA!$N:$N,'PI Fehidro_antigo'!$F$4)</f>
        <v>0</v>
      </c>
      <c r="G27" s="41">
        <f>SUMIFS(PA!$K:$K,PA!$A:$A,$B27,PA!$N:$N,'PI Fehidro_antigo'!$G$4)</f>
        <v>0</v>
      </c>
      <c r="H27" s="41">
        <f>SUMIFS(PA!$K:$K,PA!$A:$A,$B27,PA!$N:$N,'PI Fehidro_antigo'!$H$4)</f>
        <v>0</v>
      </c>
      <c r="I27" s="41">
        <f>SUMIFS(PA!$L:$L,PA!$A:$A,$B27,PA!$N:$N,'PI Fehidro_antigo'!$I$4)</f>
        <v>0</v>
      </c>
      <c r="J27" s="41">
        <f>SUMIFS(PA!$L:$L,PA!$A:$A,$B27,PA!$N:$N,'PI Fehidro_antigo'!$J$4)</f>
        <v>0</v>
      </c>
      <c r="K27" s="42">
        <f t="shared" si="1"/>
        <v>0</v>
      </c>
      <c r="L27" s="42">
        <f t="shared" si="2"/>
        <v>0</v>
      </c>
      <c r="M27" s="43">
        <f t="shared" si="0"/>
        <v>0</v>
      </c>
      <c r="N27" s="119"/>
      <c r="O27" s="16"/>
    </row>
    <row r="28" spans="1:15" ht="30" customHeight="1" thickBot="1" x14ac:dyDescent="0.3">
      <c r="A28" s="30" t="s">
        <v>240</v>
      </c>
      <c r="B28" s="31" t="s">
        <v>203</v>
      </c>
      <c r="C28" s="41">
        <f>SUMIFS(PA!$I:$I,PA!$A:$A,$B28,PA!$N:$N,'PI Fehidro_antigo'!$C$4)</f>
        <v>0</v>
      </c>
      <c r="D28" s="41">
        <f>SUMIFS(PA!$I:$I,PA!$A:$A,$B28,PA!$N:$N,'PI Fehidro_antigo'!$D$4)</f>
        <v>0</v>
      </c>
      <c r="E28" s="41">
        <f>SUMIFS(PA!$J:$J,PA!$A:$A,$B28,PA!$N:$N,'PI Fehidro_antigo'!$E$4)</f>
        <v>0</v>
      </c>
      <c r="F28" s="41">
        <f>SUMIFS(PA!$J:$J,PA!$A:$A,$B28,PA!$N:$N,'PI Fehidro_antigo'!$F$4)</f>
        <v>0</v>
      </c>
      <c r="G28" s="41">
        <f>SUMIFS(PA!$K:$K,PA!$A:$A,$B28,PA!$N:$N,'PI Fehidro_antigo'!$G$4)</f>
        <v>0</v>
      </c>
      <c r="H28" s="41">
        <f>SUMIFS(PA!$K:$K,PA!$A:$A,$B28,PA!$N:$N,'PI Fehidro_antigo'!$H$4)</f>
        <v>0</v>
      </c>
      <c r="I28" s="41">
        <f>SUMIFS(PA!$L:$L,PA!$A:$A,$B28,PA!$N:$N,'PI Fehidro_antigo'!$I$4)</f>
        <v>0</v>
      </c>
      <c r="J28" s="41">
        <f>SUMIFS(PA!$L:$L,PA!$A:$A,$B28,PA!$N:$N,'PI Fehidro_antigo'!$J$4)</f>
        <v>0</v>
      </c>
      <c r="K28" s="42">
        <f t="shared" si="1"/>
        <v>0</v>
      </c>
      <c r="L28" s="42">
        <f t="shared" si="2"/>
        <v>0</v>
      </c>
      <c r="M28" s="43">
        <f t="shared" si="0"/>
        <v>0</v>
      </c>
      <c r="N28" s="119">
        <f>SUM(M28:M30)</f>
        <v>0</v>
      </c>
      <c r="O28" s="16"/>
    </row>
    <row r="29" spans="1:15" ht="30" customHeight="1" thickBot="1" x14ac:dyDescent="0.3">
      <c r="A29" s="30" t="s">
        <v>240</v>
      </c>
      <c r="B29" s="31" t="s">
        <v>207</v>
      </c>
      <c r="C29" s="41">
        <f>SUMIFS(PA!$I:$I,PA!$A:$A,$B29,PA!$N:$N,'PI Fehidro_antigo'!$C$4)</f>
        <v>0</v>
      </c>
      <c r="D29" s="41">
        <f>SUMIFS(PA!$I:$I,PA!$A:$A,$B29,PA!$N:$N,'PI Fehidro_antigo'!$D$4)</f>
        <v>0</v>
      </c>
      <c r="E29" s="41">
        <f>SUMIFS(PA!$J:$J,PA!$A:$A,$B29,PA!$N:$N,'PI Fehidro_antigo'!$E$4)</f>
        <v>0</v>
      </c>
      <c r="F29" s="41">
        <f>SUMIFS(PA!$J:$J,PA!$A:$A,$B29,PA!$N:$N,'PI Fehidro_antigo'!$F$4)</f>
        <v>0</v>
      </c>
      <c r="G29" s="41">
        <f>SUMIFS(PA!$K:$K,PA!$A:$A,$B29,PA!$N:$N,'PI Fehidro_antigo'!$G$4)</f>
        <v>0</v>
      </c>
      <c r="H29" s="41">
        <f>SUMIFS(PA!$K:$K,PA!$A:$A,$B29,PA!$N:$N,'PI Fehidro_antigo'!$H$4)</f>
        <v>0</v>
      </c>
      <c r="I29" s="41">
        <f>SUMIFS(PA!$L:$L,PA!$A:$A,$B29,PA!$N:$N,'PI Fehidro_antigo'!$I$4)</f>
        <v>0</v>
      </c>
      <c r="J29" s="41">
        <f>SUMIFS(PA!$L:$L,PA!$A:$A,$B29,PA!$N:$N,'PI Fehidro_antigo'!$J$4)</f>
        <v>0</v>
      </c>
      <c r="K29" s="42">
        <f t="shared" si="1"/>
        <v>0</v>
      </c>
      <c r="L29" s="42">
        <f t="shared" si="2"/>
        <v>0</v>
      </c>
      <c r="M29" s="43">
        <f t="shared" si="0"/>
        <v>0</v>
      </c>
      <c r="N29" s="119"/>
      <c r="O29" s="16"/>
    </row>
    <row r="30" spans="1:15" ht="30" customHeight="1" thickBot="1" x14ac:dyDescent="0.3">
      <c r="A30" s="30" t="s">
        <v>240</v>
      </c>
      <c r="B30" s="31" t="s">
        <v>241</v>
      </c>
      <c r="C30" s="41">
        <f>SUMIFS(PA!$I:$I,PA!$A:$A,$B30,PA!$N:$N,'PI Fehidro_antigo'!$C$4)</f>
        <v>0</v>
      </c>
      <c r="D30" s="41">
        <f>SUMIFS(PA!$I:$I,PA!$A:$A,$B30,PA!$N:$N,'PI Fehidro_antigo'!$D$4)</f>
        <v>0</v>
      </c>
      <c r="E30" s="41">
        <f>SUMIFS(PA!$J:$J,PA!$A:$A,$B30,PA!$N:$N,'PI Fehidro_antigo'!$E$4)</f>
        <v>0</v>
      </c>
      <c r="F30" s="41">
        <f>SUMIFS(PA!$J:$J,PA!$A:$A,$B30,PA!$N:$N,'PI Fehidro_antigo'!$F$4)</f>
        <v>0</v>
      </c>
      <c r="G30" s="41">
        <f>SUMIFS(PA!$K:$K,PA!$A:$A,$B30,PA!$N:$N,'PI Fehidro_antigo'!$G$4)</f>
        <v>0</v>
      </c>
      <c r="H30" s="41">
        <f>SUMIFS(PA!$K:$K,PA!$A:$A,$B30,PA!$N:$N,'PI Fehidro_antigo'!$H$4)</f>
        <v>0</v>
      </c>
      <c r="I30" s="41">
        <f>SUMIFS(PA!$L:$L,PA!$A:$A,$B30,PA!$N:$N,'PI Fehidro_antigo'!$I$4)</f>
        <v>0</v>
      </c>
      <c r="J30" s="41">
        <f>SUMIFS(PA!$L:$L,PA!$A:$A,$B30,PA!$N:$N,'PI Fehidro_antigo'!$J$4)</f>
        <v>0</v>
      </c>
      <c r="K30" s="42">
        <f t="shared" si="1"/>
        <v>0</v>
      </c>
      <c r="L30" s="42">
        <f t="shared" si="2"/>
        <v>0</v>
      </c>
      <c r="M30" s="43">
        <f t="shared" si="0"/>
        <v>0</v>
      </c>
      <c r="N30" s="119"/>
      <c r="O30" s="16"/>
    </row>
    <row r="31" spans="1:15" ht="30" customHeight="1" thickBot="1" x14ac:dyDescent="0.3">
      <c r="A31" s="30" t="s">
        <v>81</v>
      </c>
      <c r="B31" s="31" t="s">
        <v>216</v>
      </c>
      <c r="C31" s="41">
        <f>SUMIFS(PA!$I:$I,PA!$A:$A,$B31,PA!$N:$N,'PI Fehidro_antigo'!$C$4)</f>
        <v>0</v>
      </c>
      <c r="D31" s="41">
        <f>SUMIFS(PA!$I:$I,PA!$A:$A,$B31,PA!$N:$N,'PI Fehidro_antigo'!$D$4)</f>
        <v>0</v>
      </c>
      <c r="E31" s="41">
        <f>SUMIFS(PA!$J:$J,PA!$A:$A,$B31,PA!$N:$N,'PI Fehidro_antigo'!$E$4)</f>
        <v>0</v>
      </c>
      <c r="F31" s="41">
        <f>SUMIFS(PA!$J:$J,PA!$A:$A,$B31,PA!$N:$N,'PI Fehidro_antigo'!$F$4)</f>
        <v>0</v>
      </c>
      <c r="G31" s="41">
        <f>SUMIFS(PA!$K:$K,PA!$A:$A,$B31,PA!$N:$N,'PI Fehidro_antigo'!$G$4)</f>
        <v>0</v>
      </c>
      <c r="H31" s="41">
        <f>SUMIFS(PA!$K:$K,PA!$A:$A,$B31,PA!$N:$N,'PI Fehidro_antigo'!$H$4)</f>
        <v>0</v>
      </c>
      <c r="I31" s="41">
        <f>SUMIFS(PA!$L:$L,PA!$A:$A,$B31,PA!$N:$N,'PI Fehidro_antigo'!$I$4)</f>
        <v>0</v>
      </c>
      <c r="J31" s="41">
        <f>SUMIFS(PA!$L:$L,PA!$A:$A,$B31,PA!$N:$N,'PI Fehidro_antigo'!$J$4)</f>
        <v>0</v>
      </c>
      <c r="K31" s="42">
        <f t="shared" si="1"/>
        <v>0</v>
      </c>
      <c r="L31" s="42">
        <f t="shared" si="2"/>
        <v>0</v>
      </c>
      <c r="M31" s="43">
        <f t="shared" si="0"/>
        <v>0</v>
      </c>
      <c r="N31" s="119">
        <f>SUM(M31:M33)</f>
        <v>0</v>
      </c>
      <c r="O31" s="16"/>
    </row>
    <row r="32" spans="1:15" ht="30" customHeight="1" thickBot="1" x14ac:dyDescent="0.3">
      <c r="A32" s="30" t="s">
        <v>81</v>
      </c>
      <c r="B32" s="31" t="s">
        <v>220</v>
      </c>
      <c r="C32" s="41">
        <f>SUMIFS(PA!$I:$I,PA!$A:$A,$B32,PA!$N:$N,'PI Fehidro_antigo'!$C$4)</f>
        <v>0</v>
      </c>
      <c r="D32" s="41">
        <f>SUMIFS(PA!$I:$I,PA!$A:$A,$B32,PA!$N:$N,'PI Fehidro_antigo'!$D$4)</f>
        <v>0</v>
      </c>
      <c r="E32" s="41">
        <f>SUMIFS(PA!$J:$J,PA!$A:$A,$B32,PA!$N:$N,'PI Fehidro_antigo'!$E$4)</f>
        <v>0</v>
      </c>
      <c r="F32" s="41">
        <f>SUMIFS(PA!$J:$J,PA!$A:$A,$B32,PA!$N:$N,'PI Fehidro_antigo'!$F$4)</f>
        <v>0</v>
      </c>
      <c r="G32" s="41">
        <f>SUMIFS(PA!$K:$K,PA!$A:$A,$B32,PA!$N:$N,'PI Fehidro_antigo'!$G$4)</f>
        <v>0</v>
      </c>
      <c r="H32" s="41">
        <f>SUMIFS(PA!$K:$K,PA!$A:$A,$B32,PA!$N:$N,'PI Fehidro_antigo'!$H$4)</f>
        <v>0</v>
      </c>
      <c r="I32" s="41">
        <f>SUMIFS(PA!$L:$L,PA!$A:$A,$B32,PA!$N:$N,'PI Fehidro_antigo'!$I$4)</f>
        <v>0</v>
      </c>
      <c r="J32" s="41">
        <f>SUMIFS(PA!$L:$L,PA!$A:$A,$B32,PA!$N:$N,'PI Fehidro_antigo'!$J$4)</f>
        <v>0</v>
      </c>
      <c r="K32" s="42">
        <f t="shared" si="1"/>
        <v>0</v>
      </c>
      <c r="L32" s="42">
        <f t="shared" si="2"/>
        <v>0</v>
      </c>
      <c r="M32" s="43">
        <f t="shared" si="0"/>
        <v>0</v>
      </c>
      <c r="N32" s="119"/>
      <c r="O32" s="16"/>
    </row>
    <row r="33" spans="1:16" ht="30" customHeight="1" thickBot="1" x14ac:dyDescent="0.3">
      <c r="A33" s="30" t="s">
        <v>81</v>
      </c>
      <c r="B33" s="31" t="s">
        <v>224</v>
      </c>
      <c r="C33" s="41">
        <f>SUMIFS(PA!$I:$I,PA!$A:$A,$B33,PA!$N:$N,'PI Fehidro_antigo'!$C$4)</f>
        <v>0</v>
      </c>
      <c r="D33" s="41">
        <f>SUMIFS(PA!$I:$I,PA!$A:$A,$B33,PA!$N:$N,'PI Fehidro_antigo'!$D$4)</f>
        <v>0</v>
      </c>
      <c r="E33" s="41">
        <f>SUMIFS(PA!$J:$J,PA!$A:$A,$B33,PA!$N:$N,'PI Fehidro_antigo'!$E$4)</f>
        <v>0</v>
      </c>
      <c r="F33" s="41">
        <f>SUMIFS(PA!$J:$J,PA!$A:$A,$B33,PA!$N:$N,'PI Fehidro_antigo'!$F$4)</f>
        <v>0</v>
      </c>
      <c r="G33" s="41">
        <f>SUMIFS(PA!$K:$K,PA!$A:$A,$B33,PA!$N:$N,'PI Fehidro_antigo'!$G$4)</f>
        <v>0</v>
      </c>
      <c r="H33" s="41">
        <f>SUMIFS(PA!$K:$K,PA!$A:$A,$B33,PA!$N:$N,'PI Fehidro_antigo'!$H$4)</f>
        <v>0</v>
      </c>
      <c r="I33" s="41">
        <f>SUMIFS(PA!$L:$L,PA!$A:$A,$B33,PA!$N:$N,'PI Fehidro_antigo'!$I$4)</f>
        <v>0</v>
      </c>
      <c r="J33" s="41">
        <f>SUMIFS(PA!$L:$L,PA!$A:$A,$B33,PA!$N:$N,'PI Fehidro_antigo'!$J$4)</f>
        <v>0</v>
      </c>
      <c r="K33" s="42">
        <f t="shared" si="1"/>
        <v>0</v>
      </c>
      <c r="L33" s="42">
        <f t="shared" si="2"/>
        <v>0</v>
      </c>
      <c r="M33" s="43">
        <f t="shared" si="0"/>
        <v>0</v>
      </c>
      <c r="N33" s="119"/>
      <c r="O33" s="16"/>
    </row>
    <row r="34" spans="1:16" ht="30" customHeight="1" thickBot="1" x14ac:dyDescent="0.3">
      <c r="A34" s="30" t="s">
        <v>82</v>
      </c>
      <c r="B34" s="31" t="s">
        <v>63</v>
      </c>
      <c r="C34" s="41">
        <f>SUMIFS(PA!$I:$I,PA!$A:$A,$B34,PA!$N:$N,'PI Fehidro_antigo'!$C$4)</f>
        <v>0</v>
      </c>
      <c r="D34" s="41">
        <f>SUMIFS(PA!$I:$I,PA!$A:$A,$B34,PA!$N:$N,'PI Fehidro_antigo'!$D$4)</f>
        <v>0</v>
      </c>
      <c r="E34" s="41">
        <f>SUMIFS(PA!$J:$J,PA!$A:$A,$B34,PA!$N:$N,'PI Fehidro_antigo'!$E$4)</f>
        <v>0</v>
      </c>
      <c r="F34" s="41">
        <f>SUMIFS(PA!$J:$J,PA!$A:$A,$B34,PA!$N:$N,'PI Fehidro_antigo'!$F$4)</f>
        <v>0</v>
      </c>
      <c r="G34" s="41">
        <f>SUMIFS(PA!$K:$K,PA!$A:$A,$B34,PA!$N:$N,'PI Fehidro_antigo'!$G$4)</f>
        <v>197973.5</v>
      </c>
      <c r="H34" s="41">
        <f>SUMIFS(PA!$K:$K,PA!$A:$A,$B34,PA!$N:$N,'PI Fehidro_antigo'!$H$4)</f>
        <v>0</v>
      </c>
      <c r="I34" s="41">
        <f>SUMIFS(PA!$L:$L,PA!$A:$A,$B34,PA!$N:$N,'PI Fehidro_antigo'!$I$4)</f>
        <v>0</v>
      </c>
      <c r="J34" s="41">
        <f>SUMIFS(PA!$L:$L,PA!$A:$A,$B34,PA!$N:$N,'PI Fehidro_antigo'!$J$4)</f>
        <v>0</v>
      </c>
      <c r="K34" s="42">
        <f t="shared" si="1"/>
        <v>197973.5</v>
      </c>
      <c r="L34" s="42">
        <f t="shared" si="2"/>
        <v>0</v>
      </c>
      <c r="M34" s="43">
        <f t="shared" si="0"/>
        <v>5.5922974423446931E-2</v>
      </c>
      <c r="N34" s="119">
        <f>SUM(M34:M36)</f>
        <v>0.18898916862574403</v>
      </c>
      <c r="O34" s="16"/>
    </row>
    <row r="35" spans="1:16" ht="30" customHeight="1" thickBot="1" x14ac:dyDescent="0.3">
      <c r="A35" s="30" t="s">
        <v>82</v>
      </c>
      <c r="B35" s="31" t="s">
        <v>232</v>
      </c>
      <c r="C35" s="41">
        <f>SUMIFS(PA!$I:$I,PA!$A:$A,$B35,PA!$N:$N,'PI Fehidro_antigo'!$C$4)</f>
        <v>0</v>
      </c>
      <c r="D35" s="41">
        <f>SUMIFS(PA!$I:$I,PA!$A:$A,$B35,PA!$N:$N,'PI Fehidro_antigo'!$D$4)</f>
        <v>0</v>
      </c>
      <c r="E35" s="41">
        <f>SUMIFS(PA!$J:$J,PA!$A:$A,$B35,PA!$N:$N,'PI Fehidro_antigo'!$E$4)</f>
        <v>0</v>
      </c>
      <c r="F35" s="41">
        <f>SUMIFS(PA!$J:$J,PA!$A:$A,$B35,PA!$N:$N,'PI Fehidro_antigo'!$F$4)</f>
        <v>0</v>
      </c>
      <c r="G35" s="41">
        <f>SUMIFS(PA!$K:$K,PA!$A:$A,$B35,PA!$N:$N,'PI Fehidro_antigo'!$G$4)</f>
        <v>0</v>
      </c>
      <c r="H35" s="41">
        <f>SUMIFS(PA!$K:$K,PA!$A:$A,$B35,PA!$N:$N,'PI Fehidro_antigo'!$H$4)</f>
        <v>0</v>
      </c>
      <c r="I35" s="41">
        <f>SUMIFS(PA!$L:$L,PA!$A:$A,$B35,PA!$N:$N,'PI Fehidro_antigo'!$I$4)</f>
        <v>0</v>
      </c>
      <c r="J35" s="41">
        <f>SUMIFS(PA!$L:$L,PA!$A:$A,$B35,PA!$N:$N,'PI Fehidro_antigo'!$J$4)</f>
        <v>0</v>
      </c>
      <c r="K35" s="42">
        <f t="shared" si="1"/>
        <v>0</v>
      </c>
      <c r="L35" s="42">
        <f t="shared" si="2"/>
        <v>0</v>
      </c>
      <c r="M35" s="43">
        <f t="shared" si="0"/>
        <v>0</v>
      </c>
      <c r="N35" s="119"/>
      <c r="O35" s="16"/>
    </row>
    <row r="36" spans="1:16" ht="30" customHeight="1" thickBot="1" x14ac:dyDescent="0.3">
      <c r="A36" s="30" t="s">
        <v>82</v>
      </c>
      <c r="B36" s="31" t="s">
        <v>66</v>
      </c>
      <c r="C36" s="41">
        <f>SUMIFS(PA!$I:$I,PA!$A:$A,$B36,PA!$N:$N,'PI Fehidro_antigo'!$C$4)</f>
        <v>219400</v>
      </c>
      <c r="D36" s="41">
        <f>SUMIFS(PA!$I:$I,PA!$A:$A,$B36,PA!$N:$N,'PI Fehidro_antigo'!$D$4)</f>
        <v>0</v>
      </c>
      <c r="E36" s="41">
        <f>SUMIFS(PA!$J:$J,PA!$A:$A,$B36,PA!$N:$N,'PI Fehidro_antigo'!$E$4)</f>
        <v>0</v>
      </c>
      <c r="F36" s="41">
        <f>SUMIFS(PA!$J:$J,PA!$A:$A,$B36,PA!$N:$N,'PI Fehidro_antigo'!$F$4)</f>
        <v>0</v>
      </c>
      <c r="G36" s="41">
        <f>SUMIFS(PA!$K:$K,PA!$A:$A,$B36,PA!$N:$N,'PI Fehidro_antigo'!$G$4)</f>
        <v>0</v>
      </c>
      <c r="H36" s="41">
        <f>SUMIFS(PA!$K:$K,PA!$A:$A,$B36,PA!$N:$N,'PI Fehidro_antigo'!$H$4)</f>
        <v>0</v>
      </c>
      <c r="I36" s="41">
        <f>SUMIFS(PA!$L:$L,PA!$A:$A,$B36,PA!$N:$N,'PI Fehidro_antigo'!$I$4)</f>
        <v>0</v>
      </c>
      <c r="J36" s="41">
        <f>SUMIFS(PA!$L:$L,PA!$A:$A,$B36,PA!$N:$N,'PI Fehidro_antigo'!$J$4)</f>
        <v>251669.01</v>
      </c>
      <c r="K36" s="42">
        <f>C36+E36+G36+I36</f>
        <v>219400</v>
      </c>
      <c r="L36" s="42">
        <f>D36+F36+H36+J36</f>
        <v>251669.01</v>
      </c>
      <c r="M36" s="43">
        <f t="shared" si="0"/>
        <v>0.13306619420229709</v>
      </c>
      <c r="N36" s="119"/>
      <c r="O36" s="16"/>
      <c r="P36" s="32"/>
    </row>
    <row r="37" spans="1:16" ht="35.1" customHeight="1" thickBot="1" x14ac:dyDescent="0.3">
      <c r="A37" s="33" t="s">
        <v>83</v>
      </c>
      <c r="B37" s="33"/>
      <c r="C37" s="44">
        <f>SUM(C5:C36)</f>
        <v>846644.21</v>
      </c>
      <c r="D37" s="44">
        <f>SUM(D5:D36)</f>
        <v>0</v>
      </c>
      <c r="E37" s="44">
        <f t="shared" ref="E37:K37" si="4">SUM(E5:E36)</f>
        <v>956532.30999999994</v>
      </c>
      <c r="F37" s="44">
        <f t="shared" si="4"/>
        <v>0</v>
      </c>
      <c r="G37" s="44">
        <f>SUM(G5:G36)</f>
        <v>677828.9</v>
      </c>
      <c r="H37" s="44">
        <f t="shared" si="4"/>
        <v>0</v>
      </c>
      <c r="I37" s="44">
        <f t="shared" si="4"/>
        <v>350000</v>
      </c>
      <c r="J37" s="44">
        <f>SUM(J5:J36)</f>
        <v>709104.91999999993</v>
      </c>
      <c r="K37" s="44">
        <f t="shared" si="4"/>
        <v>2831005.42</v>
      </c>
      <c r="L37" s="44">
        <f>SUM(L5:L36)</f>
        <v>709104.91999999993</v>
      </c>
      <c r="M37" s="45"/>
      <c r="N37" s="46"/>
      <c r="O37" s="16"/>
    </row>
    <row r="38" spans="1:16" ht="35.1" customHeight="1" thickBot="1" x14ac:dyDescent="0.3">
      <c r="A38" s="33" t="s">
        <v>84</v>
      </c>
      <c r="B38" s="33"/>
      <c r="C38" s="47"/>
      <c r="D38" s="47"/>
      <c r="E38" s="47"/>
      <c r="F38" s="47"/>
      <c r="G38" s="47"/>
      <c r="H38" s="47"/>
      <c r="I38" s="47"/>
      <c r="J38" s="47"/>
      <c r="K38" s="47">
        <f>SUM(K37,L37)</f>
        <v>3540110.34</v>
      </c>
      <c r="L38" s="47"/>
      <c r="M38" s="47"/>
      <c r="N38" s="47"/>
      <c r="O38" s="16"/>
    </row>
    <row r="39" spans="1:16" ht="25.35" customHeight="1" x14ac:dyDescent="0.25">
      <c r="A39" s="34"/>
      <c r="B39" s="3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6"/>
      <c r="N39" s="37"/>
    </row>
    <row r="40" spans="1:16" ht="25.35" customHeight="1" x14ac:dyDescent="0.25">
      <c r="A40" s="38"/>
      <c r="B40" s="38"/>
      <c r="C40" s="38"/>
      <c r="D40" s="38"/>
      <c r="E40" s="38"/>
      <c r="F40" s="38"/>
      <c r="G40" s="38"/>
      <c r="H40" s="38"/>
      <c r="M40" s="39"/>
    </row>
    <row r="43" spans="1:16" ht="35.1" customHeight="1" x14ac:dyDescent="0.25"/>
    <row r="44" spans="1:16" ht="35.1" customHeight="1" x14ac:dyDescent="0.25"/>
    <row r="45" spans="1:16" ht="35.1" customHeight="1" x14ac:dyDescent="0.25"/>
    <row r="46" spans="1:16" ht="35.1" customHeight="1" x14ac:dyDescent="0.25"/>
  </sheetData>
  <sheetProtection algorithmName="SHA-512" hashValue="mY/AMD47Qox5LmRqU/BEKsTmpTU37OmLGKD5wq7oPR/cCHBoYzAe4R1WRU/JCZ6EOHhvAqb6hZ9fRGVCXgQCwA==" saltValue="tDSK+tYPkXJPL+DGihlMdA==" spinCount="100000" sheet="1" objects="1" scenarios="1"/>
  <mergeCells count="8">
    <mergeCell ref="N5:N11"/>
    <mergeCell ref="N31:N33"/>
    <mergeCell ref="N34:N36"/>
    <mergeCell ref="N12:N17"/>
    <mergeCell ref="N18:N22"/>
    <mergeCell ref="N23:N24"/>
    <mergeCell ref="N25:N27"/>
    <mergeCell ref="N28:N30"/>
  </mergeCells>
  <pageMargins left="0.25" right="0.25" top="0.75" bottom="0.75" header="0.3" footer="0.3"/>
  <pageSetup paperSize="9" scale="56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zoomScale="70" zoomScaleNormal="70" workbookViewId="0">
      <pane ySplit="4" topLeftCell="A17" activePane="bottomLeft" state="frozen"/>
      <selection pane="bottomLeft" activeCell="N22" sqref="N22:N23"/>
    </sheetView>
  </sheetViews>
  <sheetFormatPr defaultColWidth="8.85546875" defaultRowHeight="25.35" customHeight="1" x14ac:dyDescent="0.25"/>
  <cols>
    <col min="1" max="1" width="10.7109375" style="12" customWidth="1"/>
    <col min="2" max="2" width="24" style="58" bestFit="1" customWidth="1"/>
    <col min="3" max="12" width="18.7109375" style="11" customWidth="1"/>
    <col min="13" max="13" width="18.7109375" style="56" customWidth="1"/>
    <col min="14" max="14" width="21.28515625" style="40" customWidth="1"/>
    <col min="15" max="16384" width="8.85546875" style="11"/>
  </cols>
  <sheetData>
    <row r="1" spans="1:15" ht="25.35" customHeight="1" thickBot="1" x14ac:dyDescent="0.3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25.35" customHeight="1" thickBot="1" x14ac:dyDescent="0.3">
      <c r="A2" s="48"/>
      <c r="B2" s="17"/>
      <c r="C2" s="19" t="s">
        <v>243</v>
      </c>
      <c r="D2" s="19"/>
      <c r="E2" s="19"/>
      <c r="F2" s="19"/>
      <c r="G2" s="19"/>
      <c r="H2" s="19"/>
      <c r="I2" s="19"/>
      <c r="J2" s="19"/>
      <c r="K2" s="17"/>
      <c r="L2" s="17"/>
      <c r="M2" s="128" t="s">
        <v>244</v>
      </c>
      <c r="N2" s="129" t="s">
        <v>245</v>
      </c>
      <c r="O2" s="16"/>
    </row>
    <row r="3" spans="1:15" ht="42.75" customHeight="1" thickBot="1" x14ac:dyDescent="0.3">
      <c r="A3" s="22" t="s">
        <v>71</v>
      </c>
      <c r="B3" s="22" t="s">
        <v>72</v>
      </c>
      <c r="C3" s="23">
        <v>2020</v>
      </c>
      <c r="D3" s="23">
        <v>2020</v>
      </c>
      <c r="E3" s="24">
        <v>2021</v>
      </c>
      <c r="F3" s="24">
        <v>2021</v>
      </c>
      <c r="G3" s="25">
        <v>2022</v>
      </c>
      <c r="H3" s="25">
        <v>2022</v>
      </c>
      <c r="I3" s="26">
        <v>2023</v>
      </c>
      <c r="J3" s="26">
        <v>2023</v>
      </c>
      <c r="K3" s="21" t="s">
        <v>246</v>
      </c>
      <c r="L3" s="22" t="s">
        <v>247</v>
      </c>
      <c r="M3" s="128"/>
      <c r="N3" s="129"/>
      <c r="O3" s="16"/>
    </row>
    <row r="4" spans="1:15" ht="31.35" customHeight="1" thickBot="1" x14ac:dyDescent="0.3">
      <c r="A4" s="28"/>
      <c r="B4" s="28"/>
      <c r="C4" s="49" t="s">
        <v>248</v>
      </c>
      <c r="D4" s="50" t="s">
        <v>249</v>
      </c>
      <c r="E4" s="49" t="s">
        <v>248</v>
      </c>
      <c r="F4" s="50" t="s">
        <v>249</v>
      </c>
      <c r="G4" s="49" t="s">
        <v>248</v>
      </c>
      <c r="H4" s="50" t="s">
        <v>249</v>
      </c>
      <c r="I4" s="49" t="s">
        <v>248</v>
      </c>
      <c r="J4" s="50" t="s">
        <v>249</v>
      </c>
      <c r="K4" s="28"/>
      <c r="L4" s="28"/>
      <c r="M4" s="128"/>
      <c r="N4" s="129"/>
      <c r="O4" s="16"/>
    </row>
    <row r="5" spans="1:15" ht="30" customHeight="1" thickBot="1" x14ac:dyDescent="0.3">
      <c r="A5" s="51" t="s">
        <v>77</v>
      </c>
      <c r="B5" s="31" t="s">
        <v>107</v>
      </c>
      <c r="C5" s="59">
        <f>'PI Fehidro_antigo'!C5+'PI Fehidro_antigo'!D5</f>
        <v>0</v>
      </c>
      <c r="D5" s="59">
        <f>SUMIFS(PA!$I:$I,PA!$A:$A,$B5,PA!$N:$N,Operacional!$F$3)</f>
        <v>0</v>
      </c>
      <c r="E5" s="59">
        <f>'PI Fehidro_antigo'!E5+'PI Fehidro_antigo'!F5</f>
        <v>0</v>
      </c>
      <c r="F5" s="59">
        <f>SUMIFS(PA!$J:$J,PA!$A:$A,$B5,PA!$N:$N,Operacional!$F$3)</f>
        <v>0</v>
      </c>
      <c r="G5" s="60">
        <f>'PI Fehidro_antigo'!G5+'PI Fehidro_antigo'!H5</f>
        <v>0</v>
      </c>
      <c r="H5" s="59">
        <f>SUMIFS(PA!$K:$K,PA!$A:$A,$B5,PA!$N:$N,Operacional!$F$3)</f>
        <v>0</v>
      </c>
      <c r="I5" s="60">
        <f>'PI Fehidro_antigo'!I5+'PI Fehidro_antigo'!J5</f>
        <v>0</v>
      </c>
      <c r="J5" s="59">
        <f>SUMIFS(PA!$L:$L,PA!$A:$A,$B5,PA!$N:$N,Operacional!$F$3)</f>
        <v>0</v>
      </c>
      <c r="K5" s="60">
        <f>C5+E5+G5+I5</f>
        <v>0</v>
      </c>
      <c r="L5" s="60">
        <f>D5+F5+H5+J5</f>
        <v>0</v>
      </c>
      <c r="M5" s="61">
        <f t="shared" ref="M5:M35" si="0">IFERROR(SUM($K5,$L5)/$K$38,"")</f>
        <v>0</v>
      </c>
      <c r="N5" s="130">
        <f>IFERROR(SUM(M5:M11),"")</f>
        <v>0</v>
      </c>
      <c r="O5" s="16"/>
    </row>
    <row r="6" spans="1:15" ht="30" customHeight="1" thickBot="1" x14ac:dyDescent="0.3">
      <c r="A6" s="51" t="s">
        <v>77</v>
      </c>
      <c r="B6" s="31" t="s">
        <v>111</v>
      </c>
      <c r="C6" s="59">
        <f>'PI Fehidro_antigo'!C6+'PI Fehidro_antigo'!D6</f>
        <v>0</v>
      </c>
      <c r="D6" s="59">
        <f>SUMIFS(PA!$I:$I,PA!$A:$A,$B6,PA!$N:$N,Operacional!$F$3)</f>
        <v>0</v>
      </c>
      <c r="E6" s="59">
        <f>'PI Fehidro_antigo'!E6+'PI Fehidro_antigo'!F6</f>
        <v>0</v>
      </c>
      <c r="F6" s="59">
        <f>SUMIFS(PA!$J:$J,PA!$A:$A,$B6,PA!$N:$N,Operacional!$F$3)</f>
        <v>0</v>
      </c>
      <c r="G6" s="60">
        <f>'PI Fehidro_antigo'!G6+'PI Fehidro_antigo'!H6</f>
        <v>0</v>
      </c>
      <c r="H6" s="59">
        <f>SUMIFS(PA!$K:$K,PA!$A:$A,$B6,PA!$N:$N,Operacional!$F$3)</f>
        <v>0</v>
      </c>
      <c r="I6" s="60">
        <f>'PI Fehidro_antigo'!I6+'PI Fehidro_antigo'!J6</f>
        <v>0</v>
      </c>
      <c r="J6" s="59">
        <f>SUMIFS(PA!$L:$L,PA!$A:$A,$B6,PA!$N:$N,Operacional!$F$3)</f>
        <v>0</v>
      </c>
      <c r="K6" s="60">
        <f t="shared" ref="K6:K36" si="1">C6+E6+G6+I6</f>
        <v>0</v>
      </c>
      <c r="L6" s="60">
        <f t="shared" ref="L6:L36" si="2">D6+F6+H6+J6</f>
        <v>0</v>
      </c>
      <c r="M6" s="61">
        <f t="shared" si="0"/>
        <v>0</v>
      </c>
      <c r="N6" s="130"/>
      <c r="O6" s="16"/>
    </row>
    <row r="7" spans="1:15" ht="30" customHeight="1" thickBot="1" x14ac:dyDescent="0.3">
      <c r="A7" s="51" t="s">
        <v>77</v>
      </c>
      <c r="B7" s="31" t="s">
        <v>115</v>
      </c>
      <c r="C7" s="59">
        <f>'PI Fehidro_antigo'!C7+'PI Fehidro_antigo'!D7</f>
        <v>0</v>
      </c>
      <c r="D7" s="59">
        <f>SUMIFS(PA!$I:$I,PA!$A:$A,$B7,PA!$N:$N,Operacional!$F$3)</f>
        <v>0</v>
      </c>
      <c r="E7" s="59">
        <f>'PI Fehidro_antigo'!E7+'PI Fehidro_antigo'!F7</f>
        <v>0</v>
      </c>
      <c r="F7" s="59">
        <f>SUMIFS(PA!$J:$J,PA!$A:$A,$B7,PA!$N:$N,Operacional!$F$3)</f>
        <v>0</v>
      </c>
      <c r="G7" s="60">
        <f>'PI Fehidro_antigo'!G7+'PI Fehidro_antigo'!H7</f>
        <v>0</v>
      </c>
      <c r="H7" s="59">
        <f>SUMIFS(PA!$K:$K,PA!$A:$A,$B7,PA!$N:$N,Operacional!$F$3)</f>
        <v>0</v>
      </c>
      <c r="I7" s="60">
        <f>'PI Fehidro_antigo'!I7+'PI Fehidro_antigo'!J7</f>
        <v>0</v>
      </c>
      <c r="J7" s="59">
        <f>SUMIFS(PA!$L:$L,PA!$A:$A,$B7,PA!$N:$N,Operacional!$F$3)</f>
        <v>0</v>
      </c>
      <c r="K7" s="60">
        <f t="shared" si="1"/>
        <v>0</v>
      </c>
      <c r="L7" s="60">
        <f t="shared" si="2"/>
        <v>0</v>
      </c>
      <c r="M7" s="61">
        <f t="shared" si="0"/>
        <v>0</v>
      </c>
      <c r="N7" s="130"/>
      <c r="O7" s="16"/>
    </row>
    <row r="8" spans="1:15" ht="30" customHeight="1" thickBot="1" x14ac:dyDescent="0.3">
      <c r="A8" s="51" t="s">
        <v>77</v>
      </c>
      <c r="B8" s="31" t="s">
        <v>119</v>
      </c>
      <c r="C8" s="59">
        <f>'PI Fehidro_antigo'!C8+'PI Fehidro_antigo'!D8</f>
        <v>0</v>
      </c>
      <c r="D8" s="59">
        <f>SUMIFS(PA!$I:$I,PA!$A:$A,$B8,PA!$N:$N,Operacional!$F$3)</f>
        <v>0</v>
      </c>
      <c r="E8" s="59">
        <f>'PI Fehidro_antigo'!E8+'PI Fehidro_antigo'!F8</f>
        <v>0</v>
      </c>
      <c r="F8" s="59">
        <f>SUMIFS(PA!$J:$J,PA!$A:$A,$B8,PA!$N:$N,Operacional!$F$3)</f>
        <v>0</v>
      </c>
      <c r="G8" s="60">
        <f>'PI Fehidro_antigo'!G8+'PI Fehidro_antigo'!H8</f>
        <v>0</v>
      </c>
      <c r="H8" s="59">
        <f>SUMIFS(PA!$K:$K,PA!$A:$A,$B8,PA!$N:$N,Operacional!$F$3)</f>
        <v>0</v>
      </c>
      <c r="I8" s="60">
        <f>'PI Fehidro_antigo'!I8+'PI Fehidro_antigo'!J8</f>
        <v>0</v>
      </c>
      <c r="J8" s="59">
        <f>SUMIFS(PA!$L:$L,PA!$A:$A,$B8,PA!$N:$N,Operacional!$F$3)</f>
        <v>0</v>
      </c>
      <c r="K8" s="60">
        <f t="shared" si="1"/>
        <v>0</v>
      </c>
      <c r="L8" s="60">
        <f t="shared" si="2"/>
        <v>0</v>
      </c>
      <c r="M8" s="61">
        <f t="shared" si="0"/>
        <v>0</v>
      </c>
      <c r="N8" s="130"/>
      <c r="O8" s="16"/>
    </row>
    <row r="9" spans="1:15" ht="30" customHeight="1" thickBot="1" x14ac:dyDescent="0.3">
      <c r="A9" s="51" t="s">
        <v>77</v>
      </c>
      <c r="B9" s="31" t="s">
        <v>123</v>
      </c>
      <c r="C9" s="59">
        <f>'PI Fehidro_antigo'!C9+'PI Fehidro_antigo'!D9</f>
        <v>0</v>
      </c>
      <c r="D9" s="59">
        <f>SUMIFS(PA!$I:$I,PA!$A:$A,$B9,PA!$N:$N,Operacional!$F$3)</f>
        <v>0</v>
      </c>
      <c r="E9" s="59">
        <f>'PI Fehidro_antigo'!E9+'PI Fehidro_antigo'!F9</f>
        <v>0</v>
      </c>
      <c r="F9" s="59">
        <f>SUMIFS(PA!$J:$J,PA!$A:$A,$B9,PA!$N:$N,Operacional!$F$3)</f>
        <v>0</v>
      </c>
      <c r="G9" s="60">
        <f>'PI Fehidro_antigo'!G9+'PI Fehidro_antigo'!H9</f>
        <v>0</v>
      </c>
      <c r="H9" s="59">
        <f>SUMIFS(PA!$K:$K,PA!$A:$A,$B9,PA!$N:$N,Operacional!$F$3)</f>
        <v>0</v>
      </c>
      <c r="I9" s="60">
        <f>'PI Fehidro_antigo'!I9+'PI Fehidro_antigo'!J9</f>
        <v>0</v>
      </c>
      <c r="J9" s="59">
        <f>SUMIFS(PA!$L:$L,PA!$A:$A,$B9,PA!$N:$N,Operacional!$F$3)</f>
        <v>0</v>
      </c>
      <c r="K9" s="60">
        <f t="shared" si="1"/>
        <v>0</v>
      </c>
      <c r="L9" s="60">
        <f t="shared" si="2"/>
        <v>0</v>
      </c>
      <c r="M9" s="61">
        <f t="shared" si="0"/>
        <v>0</v>
      </c>
      <c r="N9" s="130"/>
      <c r="O9" s="16"/>
    </row>
    <row r="10" spans="1:15" ht="30" customHeight="1" thickBot="1" x14ac:dyDescent="0.3">
      <c r="A10" s="51" t="s">
        <v>77</v>
      </c>
      <c r="B10" s="31" t="s">
        <v>127</v>
      </c>
      <c r="C10" s="59">
        <f>'PI Fehidro_antigo'!C10+'PI Fehidro_antigo'!D10</f>
        <v>0</v>
      </c>
      <c r="D10" s="59">
        <f>SUMIFS(PA!$I:$I,PA!$A:$A,$B10,PA!$N:$N,Operacional!$F$3)</f>
        <v>0</v>
      </c>
      <c r="E10" s="59">
        <f>'PI Fehidro_antigo'!E10+'PI Fehidro_antigo'!F10</f>
        <v>0</v>
      </c>
      <c r="F10" s="59">
        <f>SUMIFS(PA!$J:$J,PA!$A:$A,$B10,PA!$N:$N,Operacional!$F$3)</f>
        <v>0</v>
      </c>
      <c r="G10" s="60">
        <f>'PI Fehidro_antigo'!G10+'PI Fehidro_antigo'!H10</f>
        <v>0</v>
      </c>
      <c r="H10" s="59">
        <f>SUMIFS(PA!$K:$K,PA!$A:$A,$B10,PA!$N:$N,Operacional!$F$3)</f>
        <v>0</v>
      </c>
      <c r="I10" s="60">
        <f>'PI Fehidro_antigo'!I10+'PI Fehidro_antigo'!J10</f>
        <v>0</v>
      </c>
      <c r="J10" s="59">
        <f>SUMIFS(PA!$L:$L,PA!$A:$A,$B10,PA!$N:$N,Operacional!$F$3)</f>
        <v>0</v>
      </c>
      <c r="K10" s="60">
        <f t="shared" si="1"/>
        <v>0</v>
      </c>
      <c r="L10" s="60">
        <f t="shared" si="2"/>
        <v>0</v>
      </c>
      <c r="M10" s="61">
        <f t="shared" si="0"/>
        <v>0</v>
      </c>
      <c r="N10" s="130"/>
      <c r="O10" s="16"/>
    </row>
    <row r="11" spans="1:15" ht="30" customHeight="1" thickBot="1" x14ac:dyDescent="0.3">
      <c r="A11" s="51" t="s">
        <v>77</v>
      </c>
      <c r="B11" s="31" t="s">
        <v>131</v>
      </c>
      <c r="C11" s="59">
        <f>'PI Fehidro_antigo'!C11+'PI Fehidro_antigo'!D11</f>
        <v>0</v>
      </c>
      <c r="D11" s="59">
        <f>SUMIFS(PA!$I:$I,PA!$A:$A,$B11,PA!$N:$N,Operacional!$F$3)</f>
        <v>0</v>
      </c>
      <c r="E11" s="59">
        <f>'PI Fehidro_antigo'!E11+'PI Fehidro_antigo'!F11</f>
        <v>0</v>
      </c>
      <c r="F11" s="59">
        <f>SUMIFS(PA!$J:$J,PA!$A:$A,$B11,PA!$N:$N,Operacional!$F$3)</f>
        <v>0</v>
      </c>
      <c r="G11" s="60">
        <f>'PI Fehidro_antigo'!G11+'PI Fehidro_antigo'!H11</f>
        <v>0</v>
      </c>
      <c r="H11" s="59">
        <f>SUMIFS(PA!$K:$K,PA!$A:$A,$B11,PA!$N:$N,Operacional!$F$3)</f>
        <v>0</v>
      </c>
      <c r="I11" s="60">
        <f>'PI Fehidro_antigo'!I11+'PI Fehidro_antigo'!J11</f>
        <v>0</v>
      </c>
      <c r="J11" s="59">
        <f>SUMIFS(PA!$L:$L,PA!$A:$A,$B11,PA!$N:$N,Operacional!$F$3)</f>
        <v>0</v>
      </c>
      <c r="K11" s="60">
        <f t="shared" si="1"/>
        <v>0</v>
      </c>
      <c r="L11" s="60">
        <f t="shared" si="2"/>
        <v>0</v>
      </c>
      <c r="M11" s="61">
        <f t="shared" si="0"/>
        <v>0</v>
      </c>
      <c r="N11" s="130"/>
      <c r="O11" s="16"/>
    </row>
    <row r="12" spans="1:15" ht="30" customHeight="1" thickBot="1" x14ac:dyDescent="0.3">
      <c r="A12" s="51" t="s">
        <v>78</v>
      </c>
      <c r="B12" s="31" t="s">
        <v>136</v>
      </c>
      <c r="C12" s="59">
        <f>'PI Fehidro_antigo'!C12+'PI Fehidro_antigo'!D12</f>
        <v>0</v>
      </c>
      <c r="D12" s="59">
        <f>SUMIFS(PA!$I:$I,PA!$A:$A,$B12,PA!$N:$N,Operacional!$F$3)</f>
        <v>0</v>
      </c>
      <c r="E12" s="59">
        <f>'PI Fehidro_antigo'!E12+'PI Fehidro_antigo'!F12</f>
        <v>0</v>
      </c>
      <c r="F12" s="59">
        <f>SUMIFS(PA!$J:$J,PA!$A:$A,$B12,PA!$N:$N,Operacional!$F$3)</f>
        <v>0</v>
      </c>
      <c r="G12" s="60">
        <f>'PI Fehidro_antigo'!G12+'PI Fehidro_antigo'!H12</f>
        <v>0</v>
      </c>
      <c r="H12" s="59">
        <f>SUMIFS(PA!$K:$K,PA!$A:$A,$B12,PA!$N:$N,Operacional!$F$3)</f>
        <v>0</v>
      </c>
      <c r="I12" s="60">
        <f>'PI Fehidro_antigo'!I12+'PI Fehidro_antigo'!J12</f>
        <v>0</v>
      </c>
      <c r="J12" s="59">
        <f>SUMIFS(PA!$L:$L,PA!$A:$A,$B12,PA!$N:$N,Operacional!$F$3)</f>
        <v>0</v>
      </c>
      <c r="K12" s="60">
        <f t="shared" si="1"/>
        <v>0</v>
      </c>
      <c r="L12" s="60">
        <f t="shared" si="2"/>
        <v>0</v>
      </c>
      <c r="M12" s="61">
        <f t="shared" si="0"/>
        <v>0</v>
      </c>
      <c r="N12" s="130">
        <f>IFERROR(SUM(M12:M16),"")</f>
        <v>0</v>
      </c>
      <c r="O12" s="16"/>
    </row>
    <row r="13" spans="1:15" ht="30" customHeight="1" thickBot="1" x14ac:dyDescent="0.3">
      <c r="A13" s="51" t="s">
        <v>78</v>
      </c>
      <c r="B13" s="31" t="s">
        <v>140</v>
      </c>
      <c r="C13" s="59">
        <f>'PI Fehidro_antigo'!C13+'PI Fehidro_antigo'!D13</f>
        <v>0</v>
      </c>
      <c r="D13" s="59">
        <f>SUMIFS(PA!$I:$I,PA!$A:$A,$B13,PA!$N:$N,Operacional!$F$3)</f>
        <v>0</v>
      </c>
      <c r="E13" s="59">
        <f>'PI Fehidro_antigo'!E13+'PI Fehidro_antigo'!F13</f>
        <v>0</v>
      </c>
      <c r="F13" s="59">
        <f>SUMIFS(PA!$J:$J,PA!$A:$A,$B13,PA!$N:$N,Operacional!$F$3)</f>
        <v>0</v>
      </c>
      <c r="G13" s="60">
        <f>'PI Fehidro_antigo'!G13+'PI Fehidro_antigo'!H13</f>
        <v>0</v>
      </c>
      <c r="H13" s="59">
        <f>SUMIFS(PA!$K:$K,PA!$A:$A,$B13,PA!$N:$N,Operacional!$F$3)</f>
        <v>0</v>
      </c>
      <c r="I13" s="60">
        <f>'PI Fehidro_antigo'!I13+'PI Fehidro_antigo'!J13</f>
        <v>0</v>
      </c>
      <c r="J13" s="59">
        <f>SUMIFS(PA!$L:$L,PA!$A:$A,$B13,PA!$N:$N,Operacional!$F$3)</f>
        <v>0</v>
      </c>
      <c r="K13" s="60">
        <f t="shared" si="1"/>
        <v>0</v>
      </c>
      <c r="L13" s="60">
        <f t="shared" si="2"/>
        <v>0</v>
      </c>
      <c r="M13" s="61">
        <f t="shared" si="0"/>
        <v>0</v>
      </c>
      <c r="N13" s="130"/>
      <c r="O13" s="16"/>
    </row>
    <row r="14" spans="1:15" ht="30" customHeight="1" thickBot="1" x14ac:dyDescent="0.3">
      <c r="A14" s="51" t="s">
        <v>78</v>
      </c>
      <c r="B14" s="31" t="s">
        <v>144</v>
      </c>
      <c r="C14" s="59">
        <f>'PI Fehidro_antigo'!C14+'PI Fehidro_antigo'!D14</f>
        <v>0</v>
      </c>
      <c r="D14" s="59">
        <f>SUMIFS(PA!$I:$I,PA!$A:$A,$B14,PA!$N:$N,Operacional!$F$3)</f>
        <v>0</v>
      </c>
      <c r="E14" s="59">
        <f>'PI Fehidro_antigo'!E14+'PI Fehidro_antigo'!F14</f>
        <v>0</v>
      </c>
      <c r="F14" s="59">
        <f>SUMIFS(PA!$J:$J,PA!$A:$A,$B14,PA!$N:$N,Operacional!$F$3)</f>
        <v>0</v>
      </c>
      <c r="G14" s="60">
        <f>'PI Fehidro_antigo'!G14+'PI Fehidro_antigo'!H14</f>
        <v>0</v>
      </c>
      <c r="H14" s="59">
        <f>SUMIFS(PA!$K:$K,PA!$A:$A,$B14,PA!$N:$N,Operacional!$F$3)</f>
        <v>0</v>
      </c>
      <c r="I14" s="60">
        <f>'PI Fehidro_antigo'!I14+'PI Fehidro_antigo'!J14</f>
        <v>0</v>
      </c>
      <c r="J14" s="59">
        <f>SUMIFS(PA!$L:$L,PA!$A:$A,$B14,PA!$N:$N,Operacional!$F$3)</f>
        <v>0</v>
      </c>
      <c r="K14" s="60">
        <f t="shared" si="1"/>
        <v>0</v>
      </c>
      <c r="L14" s="60">
        <f t="shared" si="2"/>
        <v>0</v>
      </c>
      <c r="M14" s="61">
        <f t="shared" si="0"/>
        <v>0</v>
      </c>
      <c r="N14" s="130"/>
      <c r="O14" s="16"/>
    </row>
    <row r="15" spans="1:15" ht="30" customHeight="1" thickBot="1" x14ac:dyDescent="0.3">
      <c r="A15" s="51" t="s">
        <v>78</v>
      </c>
      <c r="B15" s="31" t="s">
        <v>148</v>
      </c>
      <c r="C15" s="59">
        <f>'PI Fehidro_antigo'!C15+'PI Fehidro_antigo'!D15</f>
        <v>0</v>
      </c>
      <c r="D15" s="59">
        <f>SUMIFS(PA!$I:$I,PA!$A:$A,$B15,PA!$N:$N,Operacional!$F$3)</f>
        <v>0</v>
      </c>
      <c r="E15" s="59">
        <f>'PI Fehidro_antigo'!E15+'PI Fehidro_antigo'!F15</f>
        <v>0</v>
      </c>
      <c r="F15" s="59">
        <f>SUMIFS(PA!$J:$J,PA!$A:$A,$B15,PA!$N:$N,Operacional!$F$3)</f>
        <v>0</v>
      </c>
      <c r="G15" s="60">
        <f>'PI Fehidro_antigo'!G15+'PI Fehidro_antigo'!H15</f>
        <v>0</v>
      </c>
      <c r="H15" s="59">
        <f>SUMIFS(PA!$K:$K,PA!$A:$A,$B15,PA!$N:$N,Operacional!$F$3)</f>
        <v>0</v>
      </c>
      <c r="I15" s="60">
        <f>'PI Fehidro_antigo'!I15+'PI Fehidro_antigo'!J15</f>
        <v>0</v>
      </c>
      <c r="J15" s="59">
        <f>SUMIFS(PA!$L:$L,PA!$A:$A,$B15,PA!$N:$N,Operacional!$F$3)</f>
        <v>0</v>
      </c>
      <c r="K15" s="60">
        <f t="shared" si="1"/>
        <v>0</v>
      </c>
      <c r="L15" s="60">
        <f t="shared" si="2"/>
        <v>0</v>
      </c>
      <c r="M15" s="61">
        <f t="shared" si="0"/>
        <v>0</v>
      </c>
      <c r="N15" s="130"/>
      <c r="O15" s="16"/>
    </row>
    <row r="16" spans="1:15" ht="30" customHeight="1" thickBot="1" x14ac:dyDescent="0.3">
      <c r="A16" s="51" t="s">
        <v>78</v>
      </c>
      <c r="B16" s="31" t="s">
        <v>152</v>
      </c>
      <c r="C16" s="59">
        <f>'PI Fehidro_antigo'!C16+'PI Fehidro_antigo'!D16</f>
        <v>0</v>
      </c>
      <c r="D16" s="59">
        <f>SUMIFS(PA!$I:$I,PA!$A:$A,$B16,PA!$N:$N,Operacional!$F$3)</f>
        <v>0</v>
      </c>
      <c r="E16" s="59">
        <f>'PI Fehidro_antigo'!E16+'PI Fehidro_antigo'!F16</f>
        <v>0</v>
      </c>
      <c r="F16" s="59">
        <f>SUMIFS(PA!$J:$J,PA!$A:$A,$B16,PA!$N:$N,Operacional!$F$3)</f>
        <v>0</v>
      </c>
      <c r="G16" s="60">
        <f>'PI Fehidro_antigo'!G16+'PI Fehidro_antigo'!H16</f>
        <v>0</v>
      </c>
      <c r="H16" s="59">
        <f>SUMIFS(PA!$K:$K,PA!$A:$A,$B16,PA!$N:$N,Operacional!$F$3)</f>
        <v>0</v>
      </c>
      <c r="I16" s="60">
        <f>'PI Fehidro_antigo'!I16+'PI Fehidro_antigo'!J16</f>
        <v>0</v>
      </c>
      <c r="J16" s="59">
        <f>SUMIFS(PA!$L:$L,PA!$A:$A,$B16,PA!$N:$N,Operacional!$F$3)</f>
        <v>0</v>
      </c>
      <c r="K16" s="60">
        <f t="shared" si="1"/>
        <v>0</v>
      </c>
      <c r="L16" s="60">
        <f t="shared" si="2"/>
        <v>0</v>
      </c>
      <c r="M16" s="61">
        <f t="shared" si="0"/>
        <v>0</v>
      </c>
      <c r="N16" s="130"/>
      <c r="O16" s="16"/>
    </row>
    <row r="17" spans="1:15" ht="30" customHeight="1" thickBot="1" x14ac:dyDescent="0.3">
      <c r="A17" s="51" t="s">
        <v>79</v>
      </c>
      <c r="B17" s="31" t="s">
        <v>156</v>
      </c>
      <c r="C17" s="59">
        <f>'PI Fehidro_antigo'!C17+'PI Fehidro_antigo'!D17</f>
        <v>0</v>
      </c>
      <c r="D17" s="59">
        <f>SUMIFS(PA!$I:$I,PA!$A:$A,$B17,PA!$N:$N,Operacional!$F$3)</f>
        <v>0</v>
      </c>
      <c r="E17" s="59">
        <f>'PI Fehidro_antigo'!E17+'PI Fehidro_antigo'!F17</f>
        <v>0</v>
      </c>
      <c r="F17" s="59">
        <f>SUMIFS(PA!$J:$J,PA!$A:$A,$B17,PA!$N:$N,Operacional!$F$3)</f>
        <v>0</v>
      </c>
      <c r="G17" s="60">
        <f>'PI Fehidro_antigo'!G17+'PI Fehidro_antigo'!H17</f>
        <v>0</v>
      </c>
      <c r="H17" s="59">
        <f>SUMIFS(PA!$K:$K,PA!$A:$A,$B17,PA!$N:$N,Operacional!$F$3)</f>
        <v>0</v>
      </c>
      <c r="I17" s="60">
        <f>'PI Fehidro_antigo'!I17+'PI Fehidro_antigo'!J17</f>
        <v>0</v>
      </c>
      <c r="J17" s="59">
        <f>SUMIFS(PA!$L:$L,PA!$A:$A,$B17,PA!$N:$N,Operacional!$F$3)</f>
        <v>0</v>
      </c>
      <c r="K17" s="60">
        <f t="shared" si="1"/>
        <v>0</v>
      </c>
      <c r="L17" s="60">
        <f t="shared" si="2"/>
        <v>0</v>
      </c>
      <c r="M17" s="61">
        <f t="shared" si="0"/>
        <v>0</v>
      </c>
      <c r="N17" s="130">
        <f>IFERROR(SUM(M17:M21),"")</f>
        <v>0.811010831374256</v>
      </c>
      <c r="O17" s="16"/>
    </row>
    <row r="18" spans="1:15" ht="30" customHeight="1" thickBot="1" x14ac:dyDescent="0.3">
      <c r="A18" s="51" t="s">
        <v>79</v>
      </c>
      <c r="B18" s="31" t="s">
        <v>37</v>
      </c>
      <c r="C18" s="59">
        <f>'PI Fehidro_antigo'!C18+'PI Fehidro_antigo'!D18</f>
        <v>627244.21</v>
      </c>
      <c r="D18" s="59">
        <f>SUMIFS(PA!$I:$I,PA!$A:$A,$B18,PA!$N:$N,Operacional!$F$3)</f>
        <v>0</v>
      </c>
      <c r="E18" s="59">
        <f>'PI Fehidro_antigo'!E18+'PI Fehidro_antigo'!F18</f>
        <v>956532.30999999994</v>
      </c>
      <c r="F18" s="59">
        <f>SUMIFS(PA!$J:$J,PA!$A:$A,$B18,PA!$N:$N,Operacional!$F$3)</f>
        <v>0</v>
      </c>
      <c r="G18" s="60">
        <f>'PI Fehidro_antigo'!G18+'PI Fehidro_antigo'!H18</f>
        <v>479855.4</v>
      </c>
      <c r="H18" s="59">
        <f>SUMIFS(PA!$K:$K,PA!$A:$A,$B18,PA!$N:$N,Operacional!$F$3)</f>
        <v>0</v>
      </c>
      <c r="I18" s="60">
        <f>'PI Fehidro_antigo'!I18+'PI Fehidro_antigo'!J18</f>
        <v>807435.90999999992</v>
      </c>
      <c r="J18" s="59">
        <f>SUMIFS(PA!$L:$L,PA!$A:$A,$B18,PA!$N:$N,Operacional!$F$3)</f>
        <v>0</v>
      </c>
      <c r="K18" s="60">
        <f t="shared" si="1"/>
        <v>2871067.83</v>
      </c>
      <c r="L18" s="60">
        <f t="shared" si="2"/>
        <v>0</v>
      </c>
      <c r="M18" s="61">
        <f t="shared" si="0"/>
        <v>0.811010831374256</v>
      </c>
      <c r="N18" s="130"/>
      <c r="O18" s="16"/>
    </row>
    <row r="19" spans="1:15" ht="30" customHeight="1" thickBot="1" x14ac:dyDescent="0.3">
      <c r="A19" s="51" t="s">
        <v>79</v>
      </c>
      <c r="B19" s="31" t="s">
        <v>164</v>
      </c>
      <c r="C19" s="59">
        <f>'PI Fehidro_antigo'!C19+'PI Fehidro_antigo'!D19</f>
        <v>0</v>
      </c>
      <c r="D19" s="59">
        <f>SUMIFS(PA!$I:$I,PA!$A:$A,$B19,PA!$N:$N,Operacional!$F$3)</f>
        <v>0</v>
      </c>
      <c r="E19" s="59">
        <f>'PI Fehidro_antigo'!E19+'PI Fehidro_antigo'!F19</f>
        <v>0</v>
      </c>
      <c r="F19" s="59">
        <f>SUMIFS(PA!$J:$J,PA!$A:$A,$B19,PA!$N:$N,Operacional!$F$3)</f>
        <v>0</v>
      </c>
      <c r="G19" s="60">
        <f>'PI Fehidro_antigo'!G19+'PI Fehidro_antigo'!H19</f>
        <v>0</v>
      </c>
      <c r="H19" s="59">
        <f>SUMIFS(PA!$K:$K,PA!$A:$A,$B19,PA!$N:$N,Operacional!$F$3)</f>
        <v>0</v>
      </c>
      <c r="I19" s="60">
        <f>'PI Fehidro_antigo'!I19+'PI Fehidro_antigo'!J19</f>
        <v>0</v>
      </c>
      <c r="J19" s="59">
        <f>SUMIFS(PA!$L:$L,PA!$A:$A,$B19,PA!$N:$N,Operacional!$F$3)</f>
        <v>0</v>
      </c>
      <c r="K19" s="60">
        <f t="shared" si="1"/>
        <v>0</v>
      </c>
      <c r="L19" s="60">
        <f t="shared" si="2"/>
        <v>0</v>
      </c>
      <c r="M19" s="61">
        <f t="shared" si="0"/>
        <v>0</v>
      </c>
      <c r="N19" s="130"/>
      <c r="O19" s="16"/>
    </row>
    <row r="20" spans="1:15" ht="30" customHeight="1" thickBot="1" x14ac:dyDescent="0.3">
      <c r="A20" s="51" t="s">
        <v>79</v>
      </c>
      <c r="B20" s="31" t="s">
        <v>168</v>
      </c>
      <c r="C20" s="59">
        <f>'PI Fehidro_antigo'!C20+'PI Fehidro_antigo'!D20</f>
        <v>0</v>
      </c>
      <c r="D20" s="59">
        <f>SUMIFS(PA!$I:$I,PA!$A:$A,$B20,PA!$N:$N,Operacional!$F$3)</f>
        <v>0</v>
      </c>
      <c r="E20" s="59">
        <f>'PI Fehidro_antigo'!E20+'PI Fehidro_antigo'!F20</f>
        <v>0</v>
      </c>
      <c r="F20" s="59">
        <f>SUMIFS(PA!$J:$J,PA!$A:$A,$B20,PA!$N:$N,Operacional!$F$3)</f>
        <v>0</v>
      </c>
      <c r="G20" s="60">
        <f>'PI Fehidro_antigo'!G20+'PI Fehidro_antigo'!H20</f>
        <v>0</v>
      </c>
      <c r="H20" s="59">
        <f>SUMIFS(PA!$K:$K,PA!$A:$A,$B20,PA!$N:$N,Operacional!$F$3)</f>
        <v>0</v>
      </c>
      <c r="I20" s="60">
        <f>'PI Fehidro_antigo'!I20+'PI Fehidro_antigo'!J20</f>
        <v>0</v>
      </c>
      <c r="J20" s="59">
        <f>SUMIFS(PA!$L:$L,PA!$A:$A,$B20,PA!$N:$N,Operacional!$F$3)</f>
        <v>0</v>
      </c>
      <c r="K20" s="60">
        <f t="shared" si="1"/>
        <v>0</v>
      </c>
      <c r="L20" s="60">
        <f t="shared" si="2"/>
        <v>0</v>
      </c>
      <c r="M20" s="61">
        <f t="shared" si="0"/>
        <v>0</v>
      </c>
      <c r="N20" s="130"/>
      <c r="O20" s="16"/>
    </row>
    <row r="21" spans="1:15" ht="30" customHeight="1" thickBot="1" x14ac:dyDescent="0.3">
      <c r="A21" s="51" t="s">
        <v>79</v>
      </c>
      <c r="B21" s="31" t="s">
        <v>172</v>
      </c>
      <c r="C21" s="59">
        <f>'PI Fehidro_antigo'!C21+'PI Fehidro_antigo'!D21</f>
        <v>0</v>
      </c>
      <c r="D21" s="59">
        <f>SUMIFS(PA!$I:$I,PA!$A:$A,$B21,PA!$N:$N,Operacional!$F$3)</f>
        <v>0</v>
      </c>
      <c r="E21" s="59">
        <f>'PI Fehidro_antigo'!E21+'PI Fehidro_antigo'!F21</f>
        <v>0</v>
      </c>
      <c r="F21" s="59">
        <f>SUMIFS(PA!$J:$J,PA!$A:$A,$B21,PA!$N:$N,Operacional!$F$3)</f>
        <v>0</v>
      </c>
      <c r="G21" s="60">
        <f>'PI Fehidro_antigo'!G21+'PI Fehidro_antigo'!H21</f>
        <v>0</v>
      </c>
      <c r="H21" s="59">
        <f>SUMIFS(PA!$K:$K,PA!$A:$A,$B21,PA!$N:$N,Operacional!$F$3)</f>
        <v>0</v>
      </c>
      <c r="I21" s="60">
        <f>'PI Fehidro_antigo'!I21+'PI Fehidro_antigo'!J21</f>
        <v>0</v>
      </c>
      <c r="J21" s="59">
        <f>SUMIFS(PA!$L:$L,PA!$A:$A,$B21,PA!$N:$N,Operacional!$F$3)</f>
        <v>0</v>
      </c>
      <c r="K21" s="60">
        <f t="shared" si="1"/>
        <v>0</v>
      </c>
      <c r="L21" s="60">
        <f t="shared" si="2"/>
        <v>0</v>
      </c>
      <c r="M21" s="61">
        <f t="shared" si="0"/>
        <v>0</v>
      </c>
      <c r="N21" s="130"/>
      <c r="O21" s="16"/>
    </row>
    <row r="22" spans="1:15" ht="30" customHeight="1" thickBot="1" x14ac:dyDescent="0.3">
      <c r="A22" s="51" t="s">
        <v>80</v>
      </c>
      <c r="B22" s="31" t="s">
        <v>176</v>
      </c>
      <c r="C22" s="59">
        <f>'PI Fehidro_antigo'!C22+'PI Fehidro_antigo'!D22</f>
        <v>0</v>
      </c>
      <c r="D22" s="59">
        <f>SUMIFS(PA!$I:$I,PA!$A:$A,$B22,PA!$N:$N,Operacional!$F$3)</f>
        <v>0</v>
      </c>
      <c r="E22" s="59">
        <f>'PI Fehidro_antigo'!E22+'PI Fehidro_antigo'!F22</f>
        <v>0</v>
      </c>
      <c r="F22" s="59">
        <f>SUMIFS(PA!$J:$J,PA!$A:$A,$B22,PA!$N:$N,Operacional!$F$3)</f>
        <v>0</v>
      </c>
      <c r="G22" s="60">
        <f>'PI Fehidro_antigo'!G22+'PI Fehidro_antigo'!H22</f>
        <v>0</v>
      </c>
      <c r="H22" s="59">
        <f>SUMIFS(PA!$K:$K,PA!$A:$A,$B22,PA!$N:$N,Operacional!$F$3)</f>
        <v>0</v>
      </c>
      <c r="I22" s="60">
        <f>'PI Fehidro_antigo'!I22+'PI Fehidro_antigo'!J22</f>
        <v>0</v>
      </c>
      <c r="J22" s="59">
        <f>SUMIFS(PA!$L:$L,PA!$A:$A,$B22,PA!$N:$N,Operacional!$F$3)</f>
        <v>0</v>
      </c>
      <c r="K22" s="60">
        <f t="shared" si="1"/>
        <v>0</v>
      </c>
      <c r="L22" s="60">
        <f t="shared" si="2"/>
        <v>0</v>
      </c>
      <c r="M22" s="61">
        <f t="shared" si="0"/>
        <v>0</v>
      </c>
      <c r="N22" s="130">
        <f>IFERROR(SUM(M22:M23),"")</f>
        <v>0</v>
      </c>
      <c r="O22" s="16"/>
    </row>
    <row r="23" spans="1:15" ht="30" customHeight="1" thickBot="1" x14ac:dyDescent="0.3">
      <c r="A23" s="51" t="s">
        <v>80</v>
      </c>
      <c r="B23" s="31" t="s">
        <v>181</v>
      </c>
      <c r="C23" s="59">
        <f>'PI Fehidro_antigo'!C23+'PI Fehidro_antigo'!D23</f>
        <v>0</v>
      </c>
      <c r="D23" s="59">
        <f>SUMIFS(PA!$I:$I,PA!$A:$A,$B23,PA!$N:$N,Operacional!$F$3)</f>
        <v>0</v>
      </c>
      <c r="E23" s="59">
        <f>'PI Fehidro_antigo'!E23+'PI Fehidro_antigo'!F23</f>
        <v>0</v>
      </c>
      <c r="F23" s="59">
        <f>SUMIFS(PA!$J:$J,PA!$A:$A,$B23,PA!$N:$N,Operacional!$F$3)</f>
        <v>0</v>
      </c>
      <c r="G23" s="60">
        <f>'PI Fehidro_antigo'!G23+'PI Fehidro_antigo'!H23</f>
        <v>0</v>
      </c>
      <c r="H23" s="59">
        <f>SUMIFS(PA!$K:$K,PA!$A:$A,$B23,PA!$N:$N,Operacional!$F$3)</f>
        <v>0</v>
      </c>
      <c r="I23" s="60">
        <f>'PI Fehidro_antigo'!I23+'PI Fehidro_antigo'!J23</f>
        <v>0</v>
      </c>
      <c r="J23" s="59">
        <f>SUMIFS(PA!$L:$L,PA!$A:$A,$B23,PA!$N:$N,Operacional!$F$3)</f>
        <v>0</v>
      </c>
      <c r="K23" s="60">
        <f t="shared" si="1"/>
        <v>0</v>
      </c>
      <c r="L23" s="60">
        <f t="shared" si="2"/>
        <v>0</v>
      </c>
      <c r="M23" s="61">
        <f t="shared" si="0"/>
        <v>0</v>
      </c>
      <c r="N23" s="130"/>
      <c r="O23" s="16"/>
    </row>
    <row r="24" spans="1:15" ht="30" customHeight="1" thickBot="1" x14ac:dyDescent="0.3">
      <c r="A24" s="51" t="s">
        <v>239</v>
      </c>
      <c r="B24" s="31" t="s">
        <v>185</v>
      </c>
      <c r="C24" s="59">
        <f>'PI Fehidro_antigo'!C24+'PI Fehidro_antigo'!D24</f>
        <v>0</v>
      </c>
      <c r="D24" s="59">
        <f>SUMIFS(PA!$I:$I,PA!$A:$A,$B24,PA!$N:$N,Operacional!$F$3)</f>
        <v>0</v>
      </c>
      <c r="E24" s="59">
        <f>'PI Fehidro_antigo'!E24+'PI Fehidro_antigo'!F24</f>
        <v>0</v>
      </c>
      <c r="F24" s="59">
        <f>SUMIFS(PA!$J:$J,PA!$A:$A,$B24,PA!$N:$N,Operacional!$F$3)</f>
        <v>0</v>
      </c>
      <c r="G24" s="60">
        <f>'PI Fehidro_antigo'!G24+'PI Fehidro_antigo'!H24</f>
        <v>0</v>
      </c>
      <c r="H24" s="59">
        <f>SUMIFS(PA!$K:$K,PA!$A:$A,$B24,PA!$N:$N,Operacional!$F$3)</f>
        <v>0</v>
      </c>
      <c r="I24" s="60">
        <f>'PI Fehidro_antigo'!I24+'PI Fehidro_antigo'!J24</f>
        <v>0</v>
      </c>
      <c r="J24" s="59">
        <f>SUMIFS(PA!$L:$L,PA!$A:$A,$B24,PA!$N:$N,Operacional!$F$3)</f>
        <v>0</v>
      </c>
      <c r="K24" s="60">
        <f t="shared" si="1"/>
        <v>0</v>
      </c>
      <c r="L24" s="60">
        <f t="shared" si="2"/>
        <v>0</v>
      </c>
      <c r="M24" s="61">
        <f t="shared" si="0"/>
        <v>0</v>
      </c>
      <c r="N24" s="130">
        <f>IFERROR(SUM(M24:M26),"")</f>
        <v>0</v>
      </c>
      <c r="O24" s="16"/>
    </row>
    <row r="25" spans="1:15" ht="30" customHeight="1" thickBot="1" x14ac:dyDescent="0.3">
      <c r="A25" s="51" t="s">
        <v>239</v>
      </c>
      <c r="B25" s="31" t="s">
        <v>190</v>
      </c>
      <c r="C25" s="59">
        <f>'PI Fehidro_antigo'!C25+'PI Fehidro_antigo'!D25</f>
        <v>0</v>
      </c>
      <c r="D25" s="59">
        <f>SUMIFS(PA!$I:$I,PA!$A:$A,$B25,PA!$N:$N,Operacional!$F$3)</f>
        <v>0</v>
      </c>
      <c r="E25" s="59">
        <f>'PI Fehidro_antigo'!E25+'PI Fehidro_antigo'!F25</f>
        <v>0</v>
      </c>
      <c r="F25" s="59">
        <f>SUMIFS(PA!$J:$J,PA!$A:$A,$B25,PA!$N:$N,Operacional!$F$3)</f>
        <v>0</v>
      </c>
      <c r="G25" s="60">
        <f>'PI Fehidro_antigo'!G25+'PI Fehidro_antigo'!H25</f>
        <v>0</v>
      </c>
      <c r="H25" s="59">
        <f>SUMIFS(PA!$K:$K,PA!$A:$A,$B25,PA!$N:$N,Operacional!$F$3)</f>
        <v>0</v>
      </c>
      <c r="I25" s="60">
        <f>'PI Fehidro_antigo'!I25+'PI Fehidro_antigo'!J25</f>
        <v>0</v>
      </c>
      <c r="J25" s="59">
        <f>SUMIFS(PA!$L:$L,PA!$A:$A,$B25,PA!$N:$N,Operacional!$F$3)</f>
        <v>0</v>
      </c>
      <c r="K25" s="60">
        <f t="shared" si="1"/>
        <v>0</v>
      </c>
      <c r="L25" s="60">
        <f t="shared" si="2"/>
        <v>0</v>
      </c>
      <c r="M25" s="61">
        <f t="shared" si="0"/>
        <v>0</v>
      </c>
      <c r="N25" s="130"/>
      <c r="O25" s="16"/>
    </row>
    <row r="26" spans="1:15" ht="30" customHeight="1" thickBot="1" x14ac:dyDescent="0.3">
      <c r="A26" s="51" t="s">
        <v>239</v>
      </c>
      <c r="B26" s="31" t="s">
        <v>194</v>
      </c>
      <c r="C26" s="59">
        <f>'PI Fehidro_antigo'!C26+'PI Fehidro_antigo'!D26</f>
        <v>0</v>
      </c>
      <c r="D26" s="59">
        <f>SUMIFS(PA!$I:$I,PA!$A:$A,$B26,PA!$N:$N,Operacional!$F$3)</f>
        <v>0</v>
      </c>
      <c r="E26" s="59">
        <f>'PI Fehidro_antigo'!E26+'PI Fehidro_antigo'!F26</f>
        <v>0</v>
      </c>
      <c r="F26" s="59">
        <f>SUMIFS(PA!$J:$J,PA!$A:$A,$B26,PA!$N:$N,Operacional!$F$3)</f>
        <v>0</v>
      </c>
      <c r="G26" s="60">
        <f>'PI Fehidro_antigo'!G26+'PI Fehidro_antigo'!H26</f>
        <v>0</v>
      </c>
      <c r="H26" s="59">
        <f>SUMIFS(PA!$K:$K,PA!$A:$A,$B26,PA!$N:$N,Operacional!$F$3)</f>
        <v>0</v>
      </c>
      <c r="I26" s="60">
        <f>'PI Fehidro_antigo'!I26+'PI Fehidro_antigo'!J26</f>
        <v>0</v>
      </c>
      <c r="J26" s="59">
        <f>SUMIFS(PA!$L:$L,PA!$A:$A,$B26,PA!$N:$N,Operacional!$F$3)</f>
        <v>0</v>
      </c>
      <c r="K26" s="60">
        <f t="shared" si="1"/>
        <v>0</v>
      </c>
      <c r="L26" s="60">
        <f t="shared" si="2"/>
        <v>0</v>
      </c>
      <c r="M26" s="61">
        <f t="shared" si="0"/>
        <v>0</v>
      </c>
      <c r="N26" s="130"/>
      <c r="O26" s="16"/>
    </row>
    <row r="27" spans="1:15" ht="30" customHeight="1" thickBot="1" x14ac:dyDescent="0.3">
      <c r="A27" s="51" t="s">
        <v>240</v>
      </c>
      <c r="B27" s="31" t="s">
        <v>198</v>
      </c>
      <c r="C27" s="59">
        <f>'PI Fehidro_antigo'!C27+'PI Fehidro_antigo'!D27</f>
        <v>0</v>
      </c>
      <c r="D27" s="59">
        <f>SUMIFS(PA!$I:$I,PA!$A:$A,$B27,PA!$N:$N,Operacional!$F$3)</f>
        <v>0</v>
      </c>
      <c r="E27" s="59">
        <f>'PI Fehidro_antigo'!E27+'PI Fehidro_antigo'!F27</f>
        <v>0</v>
      </c>
      <c r="F27" s="59">
        <f>SUMIFS(PA!$J:$J,PA!$A:$A,$B27,PA!$N:$N,Operacional!$F$3)</f>
        <v>0</v>
      </c>
      <c r="G27" s="60">
        <f>'PI Fehidro_antigo'!G27+'PI Fehidro_antigo'!H27</f>
        <v>0</v>
      </c>
      <c r="H27" s="59">
        <f>SUMIFS(PA!$K:$K,PA!$A:$A,$B27,PA!$N:$N,Operacional!$F$3)</f>
        <v>0</v>
      </c>
      <c r="I27" s="60">
        <f>'PI Fehidro_antigo'!I27+'PI Fehidro_antigo'!J27</f>
        <v>0</v>
      </c>
      <c r="J27" s="59">
        <f>SUMIFS(PA!$L:$L,PA!$A:$A,$B27,PA!$N:$N,Operacional!$F$3)</f>
        <v>0</v>
      </c>
      <c r="K27" s="60">
        <f t="shared" si="1"/>
        <v>0</v>
      </c>
      <c r="L27" s="60">
        <f t="shared" si="2"/>
        <v>0</v>
      </c>
      <c r="M27" s="61">
        <f t="shared" si="0"/>
        <v>0</v>
      </c>
      <c r="N27" s="130">
        <f>IFERROR(SUM(M27:M29),"")</f>
        <v>0</v>
      </c>
      <c r="O27" s="16"/>
    </row>
    <row r="28" spans="1:15" ht="30" customHeight="1" thickBot="1" x14ac:dyDescent="0.3">
      <c r="A28" s="51" t="s">
        <v>240</v>
      </c>
      <c r="B28" s="31" t="s">
        <v>203</v>
      </c>
      <c r="C28" s="59">
        <f>'PI Fehidro_antigo'!C28+'PI Fehidro_antigo'!D28</f>
        <v>0</v>
      </c>
      <c r="D28" s="59">
        <f>SUMIFS(PA!$I:$I,PA!$A:$A,$B28,PA!$N:$N,Operacional!$F$3)</f>
        <v>0</v>
      </c>
      <c r="E28" s="59">
        <f>'PI Fehidro_antigo'!E28+'PI Fehidro_antigo'!F28</f>
        <v>0</v>
      </c>
      <c r="F28" s="59">
        <f>SUMIFS(PA!$J:$J,PA!$A:$A,$B28,PA!$N:$N,Operacional!$F$3)</f>
        <v>0</v>
      </c>
      <c r="G28" s="60">
        <f>'PI Fehidro_antigo'!G28+'PI Fehidro_antigo'!H28</f>
        <v>0</v>
      </c>
      <c r="H28" s="59">
        <f>SUMIFS(PA!$K:$K,PA!$A:$A,$B28,PA!$N:$N,Operacional!$F$3)</f>
        <v>0</v>
      </c>
      <c r="I28" s="60">
        <f>'PI Fehidro_antigo'!I28+'PI Fehidro_antigo'!J28</f>
        <v>0</v>
      </c>
      <c r="J28" s="59">
        <f>SUMIFS(PA!$L:$L,PA!$A:$A,$B28,PA!$N:$N,Operacional!$F$3)</f>
        <v>0</v>
      </c>
      <c r="K28" s="60">
        <f t="shared" si="1"/>
        <v>0</v>
      </c>
      <c r="L28" s="60">
        <f t="shared" si="2"/>
        <v>0</v>
      </c>
      <c r="M28" s="61">
        <f t="shared" si="0"/>
        <v>0</v>
      </c>
      <c r="N28" s="130"/>
      <c r="O28" s="16"/>
    </row>
    <row r="29" spans="1:15" ht="30" customHeight="1" thickBot="1" x14ac:dyDescent="0.3">
      <c r="A29" s="51" t="s">
        <v>240</v>
      </c>
      <c r="B29" s="31" t="s">
        <v>207</v>
      </c>
      <c r="C29" s="59">
        <f>'PI Fehidro_antigo'!C29+'PI Fehidro_antigo'!D29</f>
        <v>0</v>
      </c>
      <c r="D29" s="59">
        <f>SUMIFS(PA!$I:$I,PA!$A:$A,$B29,PA!$N:$N,Operacional!$F$3)</f>
        <v>0</v>
      </c>
      <c r="E29" s="59">
        <f>'PI Fehidro_antigo'!E29+'PI Fehidro_antigo'!F29</f>
        <v>0</v>
      </c>
      <c r="F29" s="59">
        <f>SUMIFS(PA!$J:$J,PA!$A:$A,$B29,PA!$N:$N,Operacional!$F$3)</f>
        <v>0</v>
      </c>
      <c r="G29" s="60">
        <f>'PI Fehidro_antigo'!G29+'PI Fehidro_antigo'!H29</f>
        <v>0</v>
      </c>
      <c r="H29" s="59">
        <f>SUMIFS(PA!$K:$K,PA!$A:$A,$B29,PA!$N:$N,Operacional!$F$3)</f>
        <v>0</v>
      </c>
      <c r="I29" s="60">
        <f>'PI Fehidro_antigo'!I29+'PI Fehidro_antigo'!J29</f>
        <v>0</v>
      </c>
      <c r="J29" s="59">
        <f>SUMIFS(PA!$L:$L,PA!$A:$A,$B29,PA!$N:$N,Operacional!$F$3)</f>
        <v>0</v>
      </c>
      <c r="K29" s="60">
        <f t="shared" si="1"/>
        <v>0</v>
      </c>
      <c r="L29" s="60">
        <f t="shared" si="2"/>
        <v>0</v>
      </c>
      <c r="M29" s="61">
        <f t="shared" si="0"/>
        <v>0</v>
      </c>
      <c r="N29" s="130"/>
      <c r="O29" s="16"/>
    </row>
    <row r="30" spans="1:15" ht="30" customHeight="1" thickBot="1" x14ac:dyDescent="0.3">
      <c r="A30" s="51" t="s">
        <v>81</v>
      </c>
      <c r="B30" s="31" t="s">
        <v>241</v>
      </c>
      <c r="C30" s="59">
        <f>'PI Fehidro_antigo'!C30+'PI Fehidro_antigo'!D30</f>
        <v>0</v>
      </c>
      <c r="D30" s="59">
        <f>SUMIFS(PA!$I:$I,PA!$A:$A,$B30,PA!$N:$N,Operacional!$F$3)</f>
        <v>0</v>
      </c>
      <c r="E30" s="59">
        <f>'PI Fehidro_antigo'!E30+'PI Fehidro_antigo'!F30</f>
        <v>0</v>
      </c>
      <c r="F30" s="59">
        <f>SUMIFS(PA!$J:$J,PA!$A:$A,$B30,PA!$N:$N,Operacional!$F$3)</f>
        <v>0</v>
      </c>
      <c r="G30" s="60">
        <f>'PI Fehidro_antigo'!G30+'PI Fehidro_antigo'!H30</f>
        <v>0</v>
      </c>
      <c r="H30" s="59">
        <f>SUMIFS(PA!$K:$K,PA!$A:$A,$B30,PA!$N:$N,Operacional!$F$3)</f>
        <v>0</v>
      </c>
      <c r="I30" s="60">
        <f>'PI Fehidro_antigo'!I30+'PI Fehidro_antigo'!J30</f>
        <v>0</v>
      </c>
      <c r="J30" s="59">
        <f>SUMIFS(PA!$L:$L,PA!$A:$A,$B30,PA!$N:$N,Operacional!$F$3)</f>
        <v>0</v>
      </c>
      <c r="K30" s="60">
        <f t="shared" si="1"/>
        <v>0</v>
      </c>
      <c r="L30" s="60">
        <f t="shared" si="2"/>
        <v>0</v>
      </c>
      <c r="M30" s="61">
        <f t="shared" si="0"/>
        <v>0</v>
      </c>
      <c r="N30" s="130">
        <f>IFERROR(SUM(M30:M32),"")</f>
        <v>0</v>
      </c>
      <c r="O30" s="16"/>
    </row>
    <row r="31" spans="1:15" ht="30" customHeight="1" thickBot="1" x14ac:dyDescent="0.3">
      <c r="A31" s="51" t="s">
        <v>81</v>
      </c>
      <c r="B31" s="31" t="s">
        <v>216</v>
      </c>
      <c r="C31" s="59">
        <f>'PI Fehidro_antigo'!C31+'PI Fehidro_antigo'!D31</f>
        <v>0</v>
      </c>
      <c r="D31" s="59">
        <f>SUMIFS(PA!$I:$I,PA!$A:$A,$B31,PA!$N:$N,Operacional!$F$3)</f>
        <v>0</v>
      </c>
      <c r="E31" s="59">
        <f>'PI Fehidro_antigo'!E31+'PI Fehidro_antigo'!F31</f>
        <v>0</v>
      </c>
      <c r="F31" s="59">
        <f>SUMIFS(PA!$J:$J,PA!$A:$A,$B31,PA!$N:$N,Operacional!$F$3)</f>
        <v>0</v>
      </c>
      <c r="G31" s="60">
        <f>'PI Fehidro_antigo'!G31+'PI Fehidro_antigo'!H31</f>
        <v>0</v>
      </c>
      <c r="H31" s="59">
        <f>SUMIFS(PA!$K:$K,PA!$A:$A,$B31,PA!$N:$N,Operacional!$F$3)</f>
        <v>0</v>
      </c>
      <c r="I31" s="60">
        <f>'PI Fehidro_antigo'!I31+'PI Fehidro_antigo'!J31</f>
        <v>0</v>
      </c>
      <c r="J31" s="59">
        <f>SUMIFS(PA!$L:$L,PA!$A:$A,$B31,PA!$N:$N,Operacional!$F$3)</f>
        <v>0</v>
      </c>
      <c r="K31" s="60">
        <f t="shared" si="1"/>
        <v>0</v>
      </c>
      <c r="L31" s="60">
        <f t="shared" si="2"/>
        <v>0</v>
      </c>
      <c r="M31" s="61">
        <f t="shared" si="0"/>
        <v>0</v>
      </c>
      <c r="N31" s="130"/>
      <c r="O31" s="16"/>
    </row>
    <row r="32" spans="1:15" ht="30" customHeight="1" thickBot="1" x14ac:dyDescent="0.3">
      <c r="A32" s="51" t="s">
        <v>81</v>
      </c>
      <c r="B32" s="31" t="s">
        <v>220</v>
      </c>
      <c r="C32" s="59">
        <f>'PI Fehidro_antigo'!C32+'PI Fehidro_antigo'!D32</f>
        <v>0</v>
      </c>
      <c r="D32" s="59">
        <f>SUMIFS(PA!$I:$I,PA!$A:$A,$B32,PA!$N:$N,Operacional!$F$3)</f>
        <v>0</v>
      </c>
      <c r="E32" s="59">
        <f>'PI Fehidro_antigo'!E32+'PI Fehidro_antigo'!F32</f>
        <v>0</v>
      </c>
      <c r="F32" s="59">
        <f>SUMIFS(PA!$J:$J,PA!$A:$A,$B32,PA!$N:$N,Operacional!$F$3)</f>
        <v>0</v>
      </c>
      <c r="G32" s="60">
        <f>'PI Fehidro_antigo'!G32+'PI Fehidro_antigo'!H32</f>
        <v>0</v>
      </c>
      <c r="H32" s="59">
        <f>SUMIFS(PA!$K:$K,PA!$A:$A,$B32,PA!$N:$N,Operacional!$F$3)</f>
        <v>0</v>
      </c>
      <c r="I32" s="60">
        <f>'PI Fehidro_antigo'!I32+'PI Fehidro_antigo'!J32</f>
        <v>0</v>
      </c>
      <c r="J32" s="59">
        <f>SUMIFS(PA!$L:$L,PA!$A:$A,$B32,PA!$N:$N,Operacional!$F$3)</f>
        <v>0</v>
      </c>
      <c r="K32" s="60">
        <f t="shared" si="1"/>
        <v>0</v>
      </c>
      <c r="L32" s="60">
        <f t="shared" si="2"/>
        <v>0</v>
      </c>
      <c r="M32" s="61">
        <f t="shared" si="0"/>
        <v>0</v>
      </c>
      <c r="N32" s="130"/>
      <c r="O32" s="16"/>
    </row>
    <row r="33" spans="1:15" ht="30" customHeight="1" thickBot="1" x14ac:dyDescent="0.3">
      <c r="A33" s="51" t="s">
        <v>82</v>
      </c>
      <c r="B33" s="31" t="s">
        <v>224</v>
      </c>
      <c r="C33" s="59">
        <f>'PI Fehidro_antigo'!C33+'PI Fehidro_antigo'!D33</f>
        <v>0</v>
      </c>
      <c r="D33" s="59">
        <f>SUMIFS(PA!$I:$I,PA!$A:$A,$B33,PA!$N:$N,Operacional!$F$3)</f>
        <v>0</v>
      </c>
      <c r="E33" s="59">
        <f>'PI Fehidro_antigo'!E33+'PI Fehidro_antigo'!F33</f>
        <v>0</v>
      </c>
      <c r="F33" s="59">
        <f>SUMIFS(PA!$J:$J,PA!$A:$A,$B33,PA!$N:$N,Operacional!$F$3)</f>
        <v>0</v>
      </c>
      <c r="G33" s="60">
        <f>'PI Fehidro_antigo'!G33+'PI Fehidro_antigo'!H33</f>
        <v>0</v>
      </c>
      <c r="H33" s="59">
        <f>SUMIFS(PA!$K:$K,PA!$A:$A,$B33,PA!$N:$N,Operacional!$F$3)</f>
        <v>0</v>
      </c>
      <c r="I33" s="60">
        <f>'PI Fehidro_antigo'!I33+'PI Fehidro_antigo'!J33</f>
        <v>0</v>
      </c>
      <c r="J33" s="59">
        <f>SUMIFS(PA!$L:$L,PA!$A:$A,$B33,PA!$N:$N,Operacional!$F$3)</f>
        <v>0</v>
      </c>
      <c r="K33" s="60">
        <f t="shared" si="1"/>
        <v>0</v>
      </c>
      <c r="L33" s="60">
        <f t="shared" si="2"/>
        <v>0</v>
      </c>
      <c r="M33" s="61">
        <f t="shared" si="0"/>
        <v>0</v>
      </c>
      <c r="N33" s="130">
        <f>IFERROR(SUM(M33:M35),"")</f>
        <v>5.5922974423446931E-2</v>
      </c>
      <c r="O33" s="16"/>
    </row>
    <row r="34" spans="1:15" ht="30" customHeight="1" thickBot="1" x14ac:dyDescent="0.3">
      <c r="A34" s="51" t="s">
        <v>82</v>
      </c>
      <c r="B34" s="31" t="s">
        <v>63</v>
      </c>
      <c r="C34" s="59">
        <f>'PI Fehidro_antigo'!C34+'PI Fehidro_antigo'!D34</f>
        <v>0</v>
      </c>
      <c r="D34" s="59">
        <f>SUMIFS(PA!$I:$I,PA!$A:$A,$B34,PA!$N:$N,Operacional!$F$3)</f>
        <v>0</v>
      </c>
      <c r="E34" s="59">
        <f>'PI Fehidro_antigo'!E34+'PI Fehidro_antigo'!F34</f>
        <v>0</v>
      </c>
      <c r="F34" s="59">
        <f>SUMIFS(PA!$J:$J,PA!$A:$A,$B34,PA!$N:$N,Operacional!$F$3)</f>
        <v>0</v>
      </c>
      <c r="G34" s="60">
        <f>'PI Fehidro_antigo'!G34+'PI Fehidro_antigo'!H34</f>
        <v>197973.5</v>
      </c>
      <c r="H34" s="59">
        <f>SUMIFS(PA!$K:$K,PA!$A:$A,$B34,PA!$N:$N,Operacional!$F$3)</f>
        <v>0</v>
      </c>
      <c r="I34" s="60">
        <f>'PI Fehidro_antigo'!I34+'PI Fehidro_antigo'!J34</f>
        <v>0</v>
      </c>
      <c r="J34" s="59">
        <f>SUMIFS(PA!$L:$L,PA!$A:$A,$B34,PA!$N:$N,Operacional!$F$3)</f>
        <v>0</v>
      </c>
      <c r="K34" s="60">
        <f t="shared" si="1"/>
        <v>197973.5</v>
      </c>
      <c r="L34" s="60">
        <f t="shared" si="2"/>
        <v>0</v>
      </c>
      <c r="M34" s="61">
        <f t="shared" si="0"/>
        <v>5.5922974423446931E-2</v>
      </c>
      <c r="N34" s="130"/>
      <c r="O34" s="16"/>
    </row>
    <row r="35" spans="1:15" ht="30" customHeight="1" thickBot="1" x14ac:dyDescent="0.3">
      <c r="A35" s="51" t="s">
        <v>82</v>
      </c>
      <c r="B35" s="31" t="s">
        <v>232</v>
      </c>
      <c r="C35" s="59">
        <f>'PI Fehidro_antigo'!C35+'PI Fehidro_antigo'!D35</f>
        <v>0</v>
      </c>
      <c r="D35" s="59">
        <f>SUMIFS(PA!$I:$I,PA!$A:$A,$B35,PA!$N:$N,Operacional!$F$3)</f>
        <v>0</v>
      </c>
      <c r="E35" s="59">
        <f>'PI Fehidro_antigo'!E35+'PI Fehidro_antigo'!F35</f>
        <v>0</v>
      </c>
      <c r="F35" s="59">
        <f>SUMIFS(PA!$J:$J,PA!$A:$A,$B35,PA!$N:$N,Operacional!$F$3)</f>
        <v>0</v>
      </c>
      <c r="G35" s="60">
        <f>'PI Fehidro_antigo'!G35+'PI Fehidro_antigo'!H35</f>
        <v>0</v>
      </c>
      <c r="H35" s="59">
        <f>SUMIFS(PA!$K:$K,PA!$A:$A,$B35,PA!$N:$N,Operacional!$F$3)</f>
        <v>0</v>
      </c>
      <c r="I35" s="60">
        <f>'PI Fehidro_antigo'!I35+'PI Fehidro_antigo'!J35</f>
        <v>0</v>
      </c>
      <c r="J35" s="59">
        <f>SUMIFS(PA!$L:$L,PA!$A:$A,$B35,PA!$N:$N,Operacional!$F$3)</f>
        <v>0</v>
      </c>
      <c r="K35" s="60">
        <f t="shared" si="1"/>
        <v>0</v>
      </c>
      <c r="L35" s="60">
        <f t="shared" si="2"/>
        <v>0</v>
      </c>
      <c r="M35" s="61">
        <f t="shared" si="0"/>
        <v>0</v>
      </c>
      <c r="N35" s="130"/>
      <c r="O35" s="16"/>
    </row>
    <row r="36" spans="1:15" ht="30" customHeight="1" thickBot="1" x14ac:dyDescent="0.3">
      <c r="A36" s="51" t="s">
        <v>82</v>
      </c>
      <c r="B36" s="31" t="s">
        <v>66</v>
      </c>
      <c r="C36" s="59">
        <f>'PI Fehidro_antigo'!C36+'PI Fehidro_antigo'!D36</f>
        <v>219400</v>
      </c>
      <c r="D36" s="59">
        <f>SUMIFS(PA!$I:$I,PA!$A:$A,$B36,PA!$N:$N,Operacional!$F$3)</f>
        <v>0</v>
      </c>
      <c r="E36" s="59">
        <f>'PI Fehidro_antigo'!E36+'PI Fehidro_antigo'!F36</f>
        <v>0</v>
      </c>
      <c r="F36" s="59">
        <f>SUMIFS(PA!$J:$J,PA!$A:$A,$B36,PA!$N:$N,Operacional!$F$3)</f>
        <v>0</v>
      </c>
      <c r="G36" s="60">
        <f>'PI Fehidro_antigo'!G36+'PI Fehidro_antigo'!H36</f>
        <v>0</v>
      </c>
      <c r="H36" s="59">
        <f>SUMIFS(PA!$K:$K,PA!$A:$A,$B36,PA!$N:$N,Operacional!$F$3)</f>
        <v>0</v>
      </c>
      <c r="I36" s="60">
        <f>'PI Fehidro_antigo'!I36+'PI Fehidro_antigo'!J36</f>
        <v>251669.01</v>
      </c>
      <c r="J36" s="59">
        <f>SUMIFS(PA!$L:$L,PA!$A:$A,$B36,PA!$N:$N,Operacional!$F$3)</f>
        <v>0</v>
      </c>
      <c r="K36" s="60">
        <f t="shared" si="1"/>
        <v>471069.01</v>
      </c>
      <c r="L36" s="60">
        <f t="shared" si="2"/>
        <v>0</v>
      </c>
      <c r="M36" s="62"/>
      <c r="N36" s="63"/>
      <c r="O36" s="16"/>
    </row>
    <row r="37" spans="1:15" ht="55.35" customHeight="1" thickBot="1" x14ac:dyDescent="0.3">
      <c r="A37" s="33" t="s">
        <v>250</v>
      </c>
      <c r="B37" s="52"/>
      <c r="C37" s="64">
        <f t="shared" ref="C37:K37" si="3">SUM(C5:C36)</f>
        <v>846644.21</v>
      </c>
      <c r="D37" s="64">
        <f t="shared" si="3"/>
        <v>0</v>
      </c>
      <c r="E37" s="64">
        <f t="shared" si="3"/>
        <v>956532.30999999994</v>
      </c>
      <c r="F37" s="64">
        <f t="shared" si="3"/>
        <v>0</v>
      </c>
      <c r="G37" s="64">
        <f t="shared" si="3"/>
        <v>677828.9</v>
      </c>
      <c r="H37" s="64">
        <f t="shared" si="3"/>
        <v>0</v>
      </c>
      <c r="I37" s="64">
        <f t="shared" si="3"/>
        <v>1059104.92</v>
      </c>
      <c r="J37" s="64">
        <f t="shared" si="3"/>
        <v>0</v>
      </c>
      <c r="K37" s="65">
        <f t="shared" si="3"/>
        <v>3540110.34</v>
      </c>
      <c r="L37" s="65">
        <f t="shared" ref="L37" si="4">SUM(L5:L35)</f>
        <v>0</v>
      </c>
      <c r="M37" s="126"/>
      <c r="N37" s="127"/>
      <c r="O37" s="16"/>
    </row>
    <row r="38" spans="1:15" ht="55.35" customHeight="1" thickBot="1" x14ac:dyDescent="0.3">
      <c r="A38" s="33" t="s">
        <v>251</v>
      </c>
      <c r="B38" s="33"/>
      <c r="C38" s="47">
        <f>SUM(C37:J37)</f>
        <v>3540110.34</v>
      </c>
      <c r="D38" s="47"/>
      <c r="E38" s="47"/>
      <c r="F38" s="47"/>
      <c r="G38" s="47"/>
      <c r="H38" s="47"/>
      <c r="I38" s="47"/>
      <c r="J38" s="47"/>
      <c r="K38" s="47">
        <f>SUM(K37:L37)</f>
        <v>3540110.34</v>
      </c>
      <c r="L38" s="47"/>
      <c r="M38" s="126"/>
      <c r="N38" s="127"/>
      <c r="O38" s="16"/>
    </row>
    <row r="39" spans="1:15" ht="25.35" customHeight="1" x14ac:dyDescent="0.25">
      <c r="A39" s="53"/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55"/>
      <c r="N39" s="37"/>
    </row>
    <row r="40" spans="1:15" ht="25.35" customHeight="1" x14ac:dyDescent="0.25">
      <c r="A40" s="38"/>
      <c r="B40" s="38"/>
      <c r="C40" s="38"/>
      <c r="D40" s="38"/>
      <c r="E40" s="38"/>
      <c r="F40" s="38"/>
      <c r="G40" s="38"/>
      <c r="H40" s="38"/>
    </row>
    <row r="41" spans="1:15" ht="25.35" customHeight="1" x14ac:dyDescent="0.25">
      <c r="A41" s="57"/>
      <c r="B41" s="57"/>
    </row>
    <row r="42" spans="1:15" ht="25.35" customHeight="1" x14ac:dyDescent="0.25">
      <c r="B42" s="12"/>
    </row>
  </sheetData>
  <sheetProtection algorithmName="SHA-512" hashValue="stCfbAqucmmCLuI971jfPp7wsGNbXNJShHf70YfmeMPK31FOqN8yQfHvwys49T0EIn0RjK9h5KVA6V8DhNKblQ==" saltValue="e3yB2sgAbSPlfAGYo+rLNg==" spinCount="100000" sheet="1" pivotTables="0"/>
  <mergeCells count="11">
    <mergeCell ref="M37:N38"/>
    <mergeCell ref="M2:M4"/>
    <mergeCell ref="N2:N4"/>
    <mergeCell ref="N5:N11"/>
    <mergeCell ref="N12:N16"/>
    <mergeCell ref="N33:N35"/>
    <mergeCell ref="N17:N21"/>
    <mergeCell ref="N22:N23"/>
    <mergeCell ref="N24:N26"/>
    <mergeCell ref="N27:N29"/>
    <mergeCell ref="N30:N32"/>
  </mergeCells>
  <pageMargins left="0.23622047244094491" right="0.23622047244094491" top="0.74803149606299213" bottom="0.74803149606299213" header="0.31496062992125984" footer="0.31496062992125984"/>
  <pageSetup paperSize="9" scale="40" orientation="landscape" horizontalDpi="4294967293" verticalDpi="4294967293" r:id="rId1"/>
  <ignoredErrors>
    <ignoredError sqref="K3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workbookViewId="0">
      <selection activeCell="A2" sqref="A2"/>
    </sheetView>
  </sheetViews>
  <sheetFormatPr defaultColWidth="8.85546875" defaultRowHeight="15" x14ac:dyDescent="0.25"/>
  <cols>
    <col min="1" max="1" width="34" bestFit="1" customWidth="1"/>
    <col min="3" max="3" width="13.42578125" bestFit="1" customWidth="1"/>
    <col min="5" max="5" width="12.7109375" bestFit="1" customWidth="1"/>
    <col min="6" max="6" width="29.7109375" bestFit="1" customWidth="1"/>
    <col min="7" max="7" width="14.28515625" customWidth="1"/>
  </cols>
  <sheetData>
    <row r="1" spans="1:7" x14ac:dyDescent="0.25">
      <c r="A1" t="s">
        <v>107</v>
      </c>
      <c r="B1" t="s">
        <v>19</v>
      </c>
      <c r="C1" t="s">
        <v>252</v>
      </c>
      <c r="D1" t="s">
        <v>253</v>
      </c>
      <c r="E1" t="s">
        <v>254</v>
      </c>
      <c r="F1" t="s">
        <v>21</v>
      </c>
      <c r="G1" t="s">
        <v>255</v>
      </c>
    </row>
    <row r="2" spans="1:7" x14ac:dyDescent="0.25">
      <c r="A2" t="s">
        <v>14</v>
      </c>
      <c r="B2" t="s">
        <v>40</v>
      </c>
      <c r="C2" t="s">
        <v>256</v>
      </c>
      <c r="D2" t="s">
        <v>257</v>
      </c>
      <c r="E2" t="s">
        <v>258</v>
      </c>
      <c r="F2" t="s">
        <v>45</v>
      </c>
      <c r="G2" t="s">
        <v>259</v>
      </c>
    </row>
    <row r="3" spans="1:7" x14ac:dyDescent="0.25">
      <c r="A3" t="s">
        <v>115</v>
      </c>
      <c r="B3" t="s">
        <v>56</v>
      </c>
      <c r="C3" t="s">
        <v>260</v>
      </c>
      <c r="E3" t="s">
        <v>17</v>
      </c>
      <c r="F3" t="s">
        <v>36</v>
      </c>
      <c r="G3" t="s">
        <v>17</v>
      </c>
    </row>
    <row r="4" spans="1:7" x14ac:dyDescent="0.25">
      <c r="A4" t="s">
        <v>119</v>
      </c>
      <c r="C4" t="s">
        <v>261</v>
      </c>
      <c r="E4" t="s">
        <v>54</v>
      </c>
      <c r="G4" t="s">
        <v>26</v>
      </c>
    </row>
    <row r="5" spans="1:7" x14ac:dyDescent="0.25">
      <c r="A5" t="s">
        <v>123</v>
      </c>
      <c r="E5" t="s">
        <v>262</v>
      </c>
    </row>
    <row r="6" spans="1:7" x14ac:dyDescent="0.25">
      <c r="A6" t="s">
        <v>127</v>
      </c>
      <c r="E6" t="s">
        <v>24</v>
      </c>
    </row>
    <row r="7" spans="1:7" x14ac:dyDescent="0.25">
      <c r="A7" t="s">
        <v>131</v>
      </c>
      <c r="E7" t="s">
        <v>263</v>
      </c>
    </row>
    <row r="8" spans="1:7" x14ac:dyDescent="0.25">
      <c r="A8" t="s">
        <v>136</v>
      </c>
      <c r="E8" t="s">
        <v>34</v>
      </c>
    </row>
    <row r="9" spans="1:7" x14ac:dyDescent="0.25">
      <c r="A9" t="s">
        <v>140</v>
      </c>
      <c r="E9" t="s">
        <v>264</v>
      </c>
    </row>
    <row r="10" spans="1:7" x14ac:dyDescent="0.25">
      <c r="A10" t="s">
        <v>144</v>
      </c>
    </row>
    <row r="11" spans="1:7" x14ac:dyDescent="0.25">
      <c r="A11" t="s">
        <v>148</v>
      </c>
    </row>
    <row r="12" spans="1:7" x14ac:dyDescent="0.25">
      <c r="A12" t="s">
        <v>31</v>
      </c>
    </row>
    <row r="13" spans="1:7" x14ac:dyDescent="0.25">
      <c r="A13" t="s">
        <v>156</v>
      </c>
    </row>
    <row r="14" spans="1:7" x14ac:dyDescent="0.25">
      <c r="A14" t="s">
        <v>37</v>
      </c>
    </row>
    <row r="15" spans="1:7" x14ac:dyDescent="0.25">
      <c r="A15" s="90" t="s">
        <v>46</v>
      </c>
    </row>
    <row r="16" spans="1:7" x14ac:dyDescent="0.25">
      <c r="A16" t="s">
        <v>168</v>
      </c>
    </row>
    <row r="17" spans="1:1" x14ac:dyDescent="0.25">
      <c r="A17" t="s">
        <v>172</v>
      </c>
    </row>
    <row r="18" spans="1:1" x14ac:dyDescent="0.25">
      <c r="A18" t="s">
        <v>176</v>
      </c>
    </row>
    <row r="19" spans="1:1" x14ac:dyDescent="0.25">
      <c r="A19" t="s">
        <v>181</v>
      </c>
    </row>
    <row r="20" spans="1:1" x14ac:dyDescent="0.25">
      <c r="A20" t="s">
        <v>51</v>
      </c>
    </row>
    <row r="21" spans="1:1" x14ac:dyDescent="0.25">
      <c r="A21" t="s">
        <v>190</v>
      </c>
    </row>
    <row r="22" spans="1:1" x14ac:dyDescent="0.25">
      <c r="A22" t="s">
        <v>194</v>
      </c>
    </row>
    <row r="23" spans="1:1" x14ac:dyDescent="0.25">
      <c r="A23" t="s">
        <v>198</v>
      </c>
    </row>
    <row r="24" spans="1:1" x14ac:dyDescent="0.25">
      <c r="A24" t="s">
        <v>203</v>
      </c>
    </row>
    <row r="25" spans="1:1" x14ac:dyDescent="0.25">
      <c r="A25" t="s">
        <v>207</v>
      </c>
    </row>
    <row r="26" spans="1:1" x14ac:dyDescent="0.25">
      <c r="A26" t="s">
        <v>241</v>
      </c>
    </row>
    <row r="27" spans="1:1" x14ac:dyDescent="0.25">
      <c r="A27" s="90" t="s">
        <v>28</v>
      </c>
    </row>
    <row r="28" spans="1:1" x14ac:dyDescent="0.25">
      <c r="A28" t="s">
        <v>59</v>
      </c>
    </row>
    <row r="29" spans="1:1" x14ac:dyDescent="0.25">
      <c r="A29" t="s">
        <v>224</v>
      </c>
    </row>
    <row r="30" spans="1:1" x14ac:dyDescent="0.25">
      <c r="A30" t="s">
        <v>63</v>
      </c>
    </row>
    <row r="31" spans="1:1" x14ac:dyDescent="0.25">
      <c r="A31" t="s">
        <v>232</v>
      </c>
    </row>
    <row r="32" spans="1:1" x14ac:dyDescent="0.25">
      <c r="A32" t="s">
        <v>66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PA</vt:lpstr>
      <vt:lpstr>PI Fehidro</vt:lpstr>
      <vt:lpstr>Delib CRH 254</vt:lpstr>
      <vt:lpstr>ESTIMATIVAS</vt:lpstr>
      <vt:lpstr>PDCs Del CRH 190</vt:lpstr>
      <vt:lpstr>PI Fehidro_antigo</vt:lpstr>
      <vt:lpstr>PI Geral</vt:lpstr>
      <vt:lpstr>Operacional</vt:lpstr>
      <vt:lpstr>PA!Area_de_impressao</vt:lpstr>
      <vt:lpstr>'PI Fehidro_antigo'!Area_de_impressao</vt:lpstr>
      <vt:lpstr>'PI Geral'!Area_de_impressao</vt:lpstr>
      <vt:lpstr>PA!Titulos_de_impressao</vt:lpstr>
      <vt:lpstr>'PI Fehidro_antigo'!Titulos_de_impressao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Nilceia Franchi</dc:creator>
  <cp:keywords/>
  <dc:description/>
  <cp:lastModifiedBy>Admin-PC</cp:lastModifiedBy>
  <cp:revision/>
  <dcterms:created xsi:type="dcterms:W3CDTF">2013-08-15T20:01:52Z</dcterms:created>
  <dcterms:modified xsi:type="dcterms:W3CDTF">2023-01-09T17:17:20Z</dcterms:modified>
  <cp:category/>
  <cp:contentStatus/>
</cp:coreProperties>
</file>