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queryTables/queryTable1.xml" ContentType="application/vnd.openxmlformats-officedocument.spreadsheetml.query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Z:\PA_PI\2023\"/>
    </mc:Choice>
  </mc:AlternateContent>
  <xr:revisionPtr revIDLastSave="0" documentId="8_{B714753E-0E5F-4C28-A7DC-8E2636F5B0FF}" xr6:coauthVersionLast="47" xr6:coauthVersionMax="47" xr10:uidLastSave="{00000000-0000-0000-0000-000000000000}"/>
  <bookViews>
    <workbookView xWindow="-120" yWindow="-120" windowWidth="29040" windowHeight="15840" tabRatio="585" firstSheet="1" activeTab="1" xr2:uid="{00000000-000D-0000-FFFF-FFFF00000000}"/>
  </bookViews>
  <sheets>
    <sheet name="PAPI_21 (Delib. 190) " sheetId="6" r:id="rId1"/>
    <sheet name="PAPI_22_23 (Delib. 246) " sheetId="7" r:id="rId2"/>
    <sheet name="Consolidaçao - 1" sheetId="3" r:id="rId3"/>
    <sheet name="Consolidaçao - 2" sheetId="11" r:id="rId4"/>
    <sheet name="Orientações" sheetId="12" r:id="rId5"/>
    <sheet name="Operacional" sheetId="2" state="hidden" r:id="rId6"/>
    <sheet name="Explicativo" sheetId="9" state="hidden" r:id="rId7"/>
    <sheet name="de-para 246 190" sheetId="10" state="hidden" r:id="rId8"/>
  </sheets>
  <definedNames>
    <definedName name="_xlnm._FilterDatabase" localSheetId="2" hidden="1">'Consolidaçao - 1'!$H$2:$Q$2</definedName>
    <definedName name="_xlnm._FilterDatabase" localSheetId="0" hidden="1">#REF!</definedName>
    <definedName name="_xlnm._FilterDatabase" localSheetId="1" hidden="1">#REF!</definedName>
    <definedName name="_xlcn.WorksheetConnection_05PCJPAPI_simulação_modelo_novo_BRUNO.xlsxDE_PARA_N" hidden="1">DE_PARA_N[]</definedName>
    <definedName name="DadosExternos_1" localSheetId="7" hidden="1">'de-para 246 190'!$J$1:$K$33</definedName>
    <definedName name="DadosExternos_2" localSheetId="7" hidden="1">'de-para 246 190'!$M$1:$N$30</definedName>
    <definedName name="SegmentaçãodeDados_Ano">#N/A</definedName>
  </definedNames>
  <calcPr calcId="191028"/>
  <pivotCaches>
    <pivotCache cacheId="25" r:id="rId9"/>
  </pivotCaches>
  <extLst>
    <ext xmlns:x14="http://schemas.microsoft.com/office/spreadsheetml/2009/9/main" uri="{876F7934-8845-4945-9796-88D515C7AA90}">
      <x14:pivotCaches>
        <pivotCache cacheId="15" r:id="rId10"/>
      </x14:pivotCaches>
    </ext>
    <ext xmlns:x14="http://schemas.microsoft.com/office/spreadsheetml/2009/9/main" uri="{BBE1A952-AA13-448e-AADC-164F8A28A991}">
      <x14:slicerCaches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841E416B-1EF1-43b6-AB56-02D37102CBD5}">
      <x15:pivotCaches>
        <pivotCache cacheId="9" r:id="rId12"/>
        <pivotCache cacheId="12" r:id="rId13"/>
        <pivotCache cacheId="16" r:id="rId14"/>
        <pivotCache cacheId="19" r:id="rId15"/>
        <pivotCache cacheId="22" r:id="rId16"/>
      </x15:pivotCaches>
    </ext>
    <ext xmlns:x15="http://schemas.microsoft.com/office/spreadsheetml/2010/11/main" uri="{983426D0-5260-488c-9760-48F4B6AC55F4}">
      <x15:pivotTableReferences>
        <x15:pivotTableReference r:id="rId17"/>
        <x15:pivotTableReference r:id="rId18"/>
        <x15:pivotTableReference r:id="rId19"/>
        <x15:pivotTableReference r:id="rId20"/>
        <x15:pivotTableReference r:id="rId21"/>
      </x15:pivotTableReference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API_21_23_9cd80fd0-f141-4633-b598-37440a145aac" name="PAPI_21_23" connection="Consulta - PAPI_21_23"/>
          <x15:modelTable id="DE_PARA_N" name="DE_PARA_N" connection="WorksheetConnection_05 PCJ PAPI_simulação_modelo_novo_BRUNO.xlsx!DE_PARA_N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5" i="7" l="1"/>
  <c r="Q15" i="7"/>
  <c r="Q14" i="7"/>
  <c r="Q13" i="7"/>
  <c r="Q12" i="7"/>
  <c r="Q11" i="7"/>
  <c r="Q10" i="7"/>
  <c r="Q9" i="7"/>
  <c r="Q8" i="7"/>
  <c r="Q7" i="7"/>
  <c r="Q6" i="7"/>
  <c r="Q5" i="7"/>
  <c r="R11" i="7"/>
  <c r="R10" i="7"/>
  <c r="R15" i="7"/>
  <c r="R13" i="7"/>
  <c r="R12" i="7"/>
  <c r="R8" i="7"/>
  <c r="R5" i="7"/>
  <c r="P16" i="7"/>
  <c r="R9" i="7"/>
  <c r="R6" i="7"/>
  <c r="R5" i="6"/>
  <c r="R13" i="6"/>
  <c r="R10" i="6"/>
  <c r="R8" i="6"/>
  <c r="R11" i="6"/>
  <c r="Q3" i="6" l="1"/>
  <c r="U2" i="7"/>
  <c r="P2" i="7"/>
  <c r="P58" i="7"/>
  <c r="P84" i="7"/>
  <c r="P127" i="7"/>
  <c r="P3" i="7"/>
  <c r="P4" i="7"/>
  <c r="P5" i="7"/>
  <c r="P18" i="7"/>
  <c r="P6" i="7"/>
  <c r="P19" i="7"/>
  <c r="P7" i="7"/>
  <c r="P20" i="7"/>
  <c r="P8" i="7"/>
  <c r="P21" i="7"/>
  <c r="P9" i="7"/>
  <c r="P22" i="7"/>
  <c r="P10" i="7"/>
  <c r="P26" i="7"/>
  <c r="P11" i="7"/>
  <c r="P27" i="7"/>
  <c r="P12" i="7"/>
  <c r="P23" i="7"/>
  <c r="P13" i="7"/>
  <c r="P24" i="7"/>
  <c r="P14" i="7"/>
  <c r="P28" i="7"/>
  <c r="P15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P119" i="7"/>
  <c r="P120" i="7"/>
  <c r="P121" i="7"/>
  <c r="P122" i="7"/>
  <c r="P123" i="7"/>
  <c r="P124" i="7"/>
  <c r="P125" i="7"/>
  <c r="P126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P150" i="7"/>
  <c r="P151" i="7"/>
  <c r="P152" i="7"/>
  <c r="P153" i="7"/>
  <c r="P154" i="7"/>
  <c r="P155" i="7"/>
  <c r="P156" i="7"/>
  <c r="P157" i="7"/>
  <c r="P158" i="7"/>
  <c r="P159" i="7"/>
  <c r="P160" i="7"/>
  <c r="P161" i="7"/>
  <c r="P162" i="7"/>
  <c r="P163" i="7"/>
  <c r="P164" i="7"/>
  <c r="P165" i="7"/>
  <c r="P166" i="7"/>
  <c r="P167" i="7"/>
  <c r="P168" i="7"/>
  <c r="P169" i="7"/>
  <c r="P170" i="7"/>
  <c r="P171" i="7"/>
  <c r="P172" i="7"/>
  <c r="P173" i="7"/>
  <c r="P174" i="7"/>
  <c r="P175" i="7"/>
  <c r="P176" i="7"/>
  <c r="P177" i="7"/>
  <c r="P178" i="7"/>
  <c r="P179" i="7"/>
  <c r="P180" i="7"/>
  <c r="P181" i="7"/>
  <c r="P2" i="6"/>
  <c r="P3" i="6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Q16" i="3" l="1"/>
  <c r="Q17" i="3"/>
  <c r="Q18" i="3"/>
  <c r="Q19" i="3"/>
  <c r="Q20" i="3"/>
  <c r="Q21" i="3"/>
  <c r="Q22" i="3"/>
  <c r="Q23" i="3"/>
  <c r="Q24" i="3"/>
  <c r="Q25" i="3"/>
  <c r="Q26" i="3"/>
  <c r="Q27" i="3"/>
  <c r="Q28" i="3"/>
  <c r="Q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15" i="3"/>
  <c r="N4" i="3" l="1"/>
  <c r="N5" i="3"/>
  <c r="N6" i="3"/>
  <c r="N7" i="3"/>
  <c r="N8" i="3"/>
  <c r="N9" i="3"/>
  <c r="N10" i="3"/>
  <c r="N11" i="3"/>
  <c r="N12" i="3"/>
  <c r="N13" i="3"/>
  <c r="N14" i="3"/>
  <c r="N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" i="3"/>
  <c r="K31" i="3" l="1"/>
  <c r="J31" i="3"/>
  <c r="D37" i="3"/>
  <c r="C37" i="3"/>
  <c r="B37" i="3"/>
  <c r="I31" i="3" l="1"/>
  <c r="I32" i="3" s="1"/>
  <c r="B38" i="3"/>
  <c r="C38" i="3"/>
  <c r="D38" i="3"/>
  <c r="K32" i="3" l="1"/>
  <c r="J32" i="3"/>
  <c r="F3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4" i="3"/>
  <c r="F5" i="3"/>
  <c r="M16" i="3" l="1"/>
  <c r="M3" i="3"/>
  <c r="M28" i="3"/>
  <c r="M12" i="3"/>
  <c r="M8" i="3"/>
  <c r="M20" i="3"/>
  <c r="M21" i="3"/>
  <c r="M13" i="3"/>
  <c r="M5" i="3"/>
  <c r="M24" i="3"/>
  <c r="M22" i="3"/>
  <c r="M14" i="3"/>
  <c r="M6" i="3"/>
  <c r="M26" i="3"/>
  <c r="M23" i="3"/>
  <c r="M15" i="3"/>
  <c r="M7" i="3"/>
  <c r="M27" i="3"/>
  <c r="M19" i="3"/>
  <c r="M11" i="3"/>
  <c r="M25" i="3"/>
  <c r="M17" i="3"/>
  <c r="M9" i="3"/>
  <c r="M4" i="3"/>
  <c r="M10" i="3"/>
  <c r="M18" i="3"/>
  <c r="Q3" i="3" l="1"/>
  <c r="P3" i="3"/>
  <c r="O3" i="3"/>
  <c r="P10" i="3"/>
  <c r="O10" i="3"/>
  <c r="Q10" i="3"/>
  <c r="O5" i="3"/>
  <c r="P5" i="3"/>
  <c r="Q5" i="3"/>
  <c r="Q9" i="3"/>
  <c r="O9" i="3"/>
  <c r="P9" i="3"/>
  <c r="Q6" i="3"/>
  <c r="P6" i="3"/>
  <c r="O6" i="3"/>
  <c r="Q8" i="3"/>
  <c r="O8" i="3"/>
  <c r="P8" i="3"/>
  <c r="Q7" i="3"/>
  <c r="P7" i="3"/>
  <c r="O7" i="3"/>
  <c r="O4" i="3"/>
  <c r="Q4" i="3"/>
  <c r="P4" i="3"/>
  <c r="O13" i="3"/>
  <c r="Q13" i="3"/>
  <c r="P13" i="3"/>
  <c r="Q11" i="3"/>
  <c r="P11" i="3"/>
  <c r="O11" i="3"/>
  <c r="Q14" i="3"/>
  <c r="P14" i="3"/>
  <c r="O14" i="3"/>
  <c r="Q12" i="3"/>
  <c r="P12" i="3"/>
  <c r="O12" i="3"/>
  <c r="R20" i="3" l="1"/>
  <c r="S20" i="3" s="1"/>
  <c r="R27" i="3"/>
  <c r="S27" i="3" s="1"/>
  <c r="R28" i="3"/>
  <c r="S28" i="3" s="1"/>
  <c r="R21" i="3"/>
  <c r="S21" i="3" s="1"/>
  <c r="R11" i="3"/>
  <c r="S11" i="3" s="1"/>
  <c r="R17" i="3"/>
  <c r="S17" i="3" s="1"/>
  <c r="R23" i="3"/>
  <c r="S23" i="3" s="1"/>
  <c r="R24" i="3"/>
  <c r="S24" i="3" s="1"/>
  <c r="R6" i="3"/>
  <c r="S6" i="3" s="1"/>
  <c r="R10" i="3"/>
  <c r="S10" i="3" s="1"/>
  <c r="R18" i="3"/>
  <c r="S18" i="3" s="1"/>
  <c r="R3" i="3"/>
  <c r="S3" i="3" s="1"/>
  <c r="R19" i="3"/>
  <c r="S19" i="3" s="1"/>
  <c r="R7" i="3"/>
  <c r="S7" i="3" s="1"/>
  <c r="R25" i="3"/>
  <c r="S25" i="3" s="1"/>
  <c r="R13" i="3"/>
  <c r="S13" i="3" s="1"/>
  <c r="R8" i="3"/>
  <c r="S8" i="3" s="1"/>
  <c r="R12" i="3"/>
  <c r="S12" i="3" s="1"/>
  <c r="R5" i="3"/>
  <c r="S5" i="3" s="1"/>
  <c r="R4" i="3"/>
  <c r="S4" i="3" s="1"/>
  <c r="R9" i="3"/>
  <c r="S9" i="3" s="1"/>
  <c r="R22" i="3"/>
  <c r="S22" i="3" s="1"/>
  <c r="R14" i="3"/>
  <c r="S14" i="3" s="1"/>
  <c r="R16" i="3"/>
  <c r="S16" i="3" s="1"/>
  <c r="R26" i="3"/>
  <c r="S26" i="3" s="1"/>
  <c r="R15" i="3"/>
  <c r="S1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Franco de Souza</author>
  </authors>
  <commentList>
    <comment ref="A1" authorId="0" shapeId="0" xr:uid="{33EC427A-5E33-49FC-A7EE-390760DCBE86}">
      <text>
        <r>
          <rPr>
            <b/>
            <sz val="9"/>
            <color indexed="81"/>
            <rFont val="Segoe UI"/>
            <family val="2"/>
          </rPr>
          <t xml:space="preserve">É um identificador/código da ação. Deve ser preenchido com um código único para cada ação. A mesma ação terá o mesmo código. Sugestão de codificação: 
SIGLA CBH + Nº DA AÇÃO + ANO DO ÍNICIO DA AÇÃO 
EX: BT012022: Ação nº1, do CBH Baixo Tietê (BT), a ser iniciada em 2022. 
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Franco de Souza</author>
  </authors>
  <commentList>
    <comment ref="A1" authorId="0" shapeId="0" xr:uid="{32B932DF-6C03-4545-AE8A-1719F4378B44}">
      <text>
        <r>
          <rPr>
            <b/>
            <sz val="9"/>
            <color indexed="81"/>
            <rFont val="Segoe UI"/>
            <family val="2"/>
          </rPr>
          <t xml:space="preserve">É um identificador/código da ação. Deve ser preenchido com um código único para cada ação. A mesma ação terá o mesmo código. Sugestão de codificação: 
SIGLA CBH + Nº DA AÇÃO + ANO DO ÍNICIO DA AÇÃO 
EX: BT012022: Ação nº1, do CBH Baixo Tietê (BT), a ser iniciada em 2022. 
 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50F5858-A88B-40B9-9696-824A2D5C2E07}" keepAlive="1" name="Consulta - 246" description="Conexão com a consulta '246' na pasta de trabalho." type="5" refreshedVersion="0" background="1">
    <dbPr connection="Provider=Microsoft.Mashup.OleDb.1;Data Source=$Workbook$;Location=246;Extended Properties=&quot;&quot;" command="SELECT * FROM [246]"/>
  </connection>
  <connection id="2" xr16:uid="{D6A79475-C9CE-4C16-BE63-3E23494BB28B}" keepAlive="1" name="Consulta - DE PARA B" description="Conexão com a consulta 'DE PARA B' na pasta de trabalho." type="5" refreshedVersion="8" background="1" saveData="1">
    <dbPr connection="Provider=Microsoft.Mashup.OleDb.1;Data Source=$Workbook$;Location=&quot;DE PARA B&quot;;Extended Properties=&quot;&quot;" command="SELECT * FROM [DE PARA B]"/>
  </connection>
  <connection id="3" xr16:uid="{2E4E6EA5-6823-49CF-90BB-AB067B5B1383}" keepAlive="1" name="Consulta - DE-PARA N" description="Conexão com a consulta 'DE-PARA N' na pasta de trabalho." type="5" refreshedVersion="8" background="1" saveData="1">
    <dbPr connection="Provider=Microsoft.Mashup.OleDb.1;Data Source=$Workbook$;Location=&quot;DE-PARA N&quot;;Extended Properties=&quot;&quot;" command="SELECT * FROM [DE-PARA N]"/>
  </connection>
  <connection id="4" xr16:uid="{19DA5AE8-74C4-40EC-85F3-EE388A0610F1}" name="Consulta - PAPI_21_23" description="Conexão com a consulta 'PAPI_21_23' na pasta de trabalho." type="100" refreshedVersion="8" minRefreshableVersion="5">
    <extLst>
      <ext xmlns:x15="http://schemas.microsoft.com/office/spreadsheetml/2010/11/main" uri="{DE250136-89BD-433C-8126-D09CA5730AF9}">
        <x15:connection id="f6b7fff4-2b8a-4e19-9cef-a144d0a8a407"/>
      </ext>
    </extLst>
  </connection>
  <connection id="5" xr16:uid="{A1818A21-F30E-45D0-A998-D5B1E1898966}" keepAlive="1" name="Consulta - PAPI20_21" description="Conexão com a consulta 'PAPI20_21' na pasta de trabalho." type="5" refreshedVersion="0" background="1">
    <dbPr connection="Provider=Microsoft.Mashup.OleDb.1;Data Source=$Workbook$;Location=PAPI20_21;Extended Properties=&quot;&quot;" command="SELECT * FROM [PAPI20_21]"/>
  </connection>
  <connection id="6" xr16:uid="{062447F8-4EDE-4C1E-A40A-5333D3A046BC}" keepAlive="1" name="Consulta - PAPI20_22_23" description="Conexão com a consulta 'PAPI20_22_23' na pasta de trabalho." type="5" refreshedVersion="0" background="1">
    <dbPr connection="Provider=Microsoft.Mashup.OleDb.1;Data Source=$Workbook$;Location=PAPI20_22_23;Extended Properties=&quot;&quot;" command="SELECT * FROM [PAPI20_22_23]"/>
  </connection>
  <connection id="7" xr16:uid="{A672E72F-4CC8-46BA-8B18-7674E3AF92FE}" keepAlive="1" name="ThisWorkbookDataModel" description="Modelo de Dad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8" xr16:uid="{074429D9-F142-4041-8224-1D486C65D2E6}" name="WorksheetConnection_05 PCJ PAPI_simulação_modelo_novo_BRUNO.xlsx!DE_PARA_N" type="102" refreshedVersion="8" minRefreshableVersion="5">
    <extLst>
      <ext xmlns:x15="http://schemas.microsoft.com/office/spreadsheetml/2010/11/main" uri="{DE250136-89BD-433C-8126-D09CA5730AF9}">
        <x15:connection id="DE_PARA_N">
          <x15:rangePr sourceName="_xlcn.WorksheetConnection_05PCJPAPI_simulação_modelo_novo_BRUNO.xlsxDE_PARA_N"/>
        </x15:connection>
      </ext>
    </extLst>
  </connection>
</connections>
</file>

<file path=xl/sharedStrings.xml><?xml version="1.0" encoding="utf-8"?>
<sst xmlns="http://schemas.openxmlformats.org/spreadsheetml/2006/main" count="1165" uniqueCount="343">
  <si>
    <t>ID Ação</t>
  </si>
  <si>
    <t>Ano</t>
  </si>
  <si>
    <t>SubPDC</t>
  </si>
  <si>
    <t>Prioridade do SubPDC</t>
  </si>
  <si>
    <t>Ação</t>
  </si>
  <si>
    <t>Meta</t>
  </si>
  <si>
    <t>% Execução da meta no ano</t>
  </si>
  <si>
    <t>Segmento do executor</t>
  </si>
  <si>
    <t>Área de abrangência</t>
  </si>
  <si>
    <t>Nome da área de abrangência</t>
  </si>
  <si>
    <t>Recurso financeiro estimado no ano
(R$) - Cobrança Estadual</t>
  </si>
  <si>
    <t>Recurso financeiro estimado no ano (R$) - CFURH</t>
  </si>
  <si>
    <t>Recurso financeiro estimado no ano
(R$) - Cobrança Federal</t>
  </si>
  <si>
    <t>Recurso financeiro estimado no ano (R$) - Outras</t>
  </si>
  <si>
    <t>Recurso financeiro estimado no ano
(R$)</t>
  </si>
  <si>
    <t>Recurso financeiro disponibilizado no ano (R$)</t>
  </si>
  <si>
    <t>Recurso financeiro executado no ano (R$)</t>
  </si>
  <si>
    <t>Justificativa sobre execução física e financeira</t>
  </si>
  <si>
    <t>1.1 - SI</t>
  </si>
  <si>
    <t>PDC 1 e 2</t>
  </si>
  <si>
    <t>Sociedade Civil</t>
  </si>
  <si>
    <t>1.2 - Planejamento</t>
  </si>
  <si>
    <t>Município</t>
  </si>
  <si>
    <t>1.3 - Enquadramento</t>
  </si>
  <si>
    <t>1.4 - Monitoramento</t>
  </si>
  <si>
    <t>1.5 - Disponibilidade</t>
  </si>
  <si>
    <t>1.6 - Legislação</t>
  </si>
  <si>
    <t>2.3 - Cobrança</t>
  </si>
  <si>
    <t>2.5 - Integração</t>
  </si>
  <si>
    <t>3.1 - Efluentes</t>
  </si>
  <si>
    <t>Prioritário</t>
  </si>
  <si>
    <t>4.1 - Mananciais</t>
  </si>
  <si>
    <t>Não prioritário</t>
  </si>
  <si>
    <t>4.2 - Vegetação</t>
  </si>
  <si>
    <t>5.1 - Perdas</t>
  </si>
  <si>
    <t>8.1 - Capacitação</t>
  </si>
  <si>
    <t>8.3 - Comunicação</t>
  </si>
  <si>
    <t>% Execução da meta do biênio</t>
  </si>
  <si>
    <t>Bacia</t>
  </si>
  <si>
    <t>2.2 - Outorga</t>
  </si>
  <si>
    <t>2.4 - Enquadramento</t>
  </si>
  <si>
    <t>Sub-bacia</t>
  </si>
  <si>
    <t>2.5 - Monitoramento e SI</t>
  </si>
  <si>
    <t>2.6 - Integração</t>
  </si>
  <si>
    <t>2.7 - CORHI</t>
  </si>
  <si>
    <t>4.1 - Erosão</t>
  </si>
  <si>
    <t>4.2 - Conservação</t>
  </si>
  <si>
    <t>8.2 - Educação</t>
  </si>
  <si>
    <t>Delib. 190</t>
  </si>
  <si>
    <t>2021 (R$ Estimado)</t>
  </si>
  <si>
    <t>Delib. 246</t>
  </si>
  <si>
    <t>2022 (R$ Estimado)</t>
  </si>
  <si>
    <t>2023 (R$ Estimado)</t>
  </si>
  <si>
    <t>2022 - 2023  (R$ Estimado)</t>
  </si>
  <si>
    <t>CFURH</t>
  </si>
  <si>
    <t>Cobrança Estadual</t>
  </si>
  <si>
    <t>Cobrança Federal</t>
  </si>
  <si>
    <t>Outras</t>
  </si>
  <si>
    <t>TOTAL</t>
  </si>
  <si>
    <t>1.1 - Legislação</t>
  </si>
  <si>
    <t>2.1 - Plano</t>
  </si>
  <si>
    <t>1.7 - Poluição</t>
  </si>
  <si>
    <t>2.1 - Planos</t>
  </si>
  <si>
    <t>2.4 - Efetivação</t>
  </si>
  <si>
    <t>3.2 - Poluição</t>
  </si>
  <si>
    <t>3.3 - Resíduos</t>
  </si>
  <si>
    <t>2.6 - CORHI</t>
  </si>
  <si>
    <t>3.4 - Intervenções</t>
  </si>
  <si>
    <t>3.2 - Resíduos</t>
  </si>
  <si>
    <t>3.3 - Drenagem</t>
  </si>
  <si>
    <t>4.3 - Mananciais</t>
  </si>
  <si>
    <t>3.4 - Erosão</t>
  </si>
  <si>
    <t>3.5 - Intervenções</t>
  </si>
  <si>
    <t>5.2 - Racionalização</t>
  </si>
  <si>
    <t>5.3 - Reuso</t>
  </si>
  <si>
    <t>6.1 - Captação</t>
  </si>
  <si>
    <t>6.2 - Regularização</t>
  </si>
  <si>
    <t>7.1 - Drenagem</t>
  </si>
  <si>
    <t>7.2 - Escassez</t>
  </si>
  <si>
    <t>6.1 - Usos</t>
  </si>
  <si>
    <t>6.2 - Segurança</t>
  </si>
  <si>
    <t>6.3 - Aproveitamento</t>
  </si>
  <si>
    <t>7.1 - Criticidades</t>
  </si>
  <si>
    <t>7.2 - Inundações</t>
  </si>
  <si>
    <t>Não Prioritário</t>
  </si>
  <si>
    <t>7.3 - Estiagens</t>
  </si>
  <si>
    <t>subPDC</t>
  </si>
  <si>
    <t>R$ Estimado</t>
  </si>
  <si>
    <t>R$ Estimado (mil)</t>
  </si>
  <si>
    <t>R$ Estimado (Cob. Estadual)</t>
  </si>
  <si>
    <t>R$ Estimado (Cob. Federal)</t>
  </si>
  <si>
    <t>R$ Estimado (Outras)</t>
  </si>
  <si>
    <t>SubPDC - Delib.CRH N° 190 /2016</t>
  </si>
  <si>
    <t xml:space="preserve">SubPDC - Delib.CRH N° 246/2021 </t>
  </si>
  <si>
    <t>Executor</t>
  </si>
  <si>
    <t>Fonte</t>
  </si>
  <si>
    <t>APRM</t>
  </si>
  <si>
    <t>Estado</t>
  </si>
  <si>
    <t>Aquífero</t>
  </si>
  <si>
    <t>Área rural (via de circulação; rodovia; distrito; etc.)</t>
  </si>
  <si>
    <t>Área urbana (bairro; via de circulação; distrito; praça; parque; etc.)</t>
  </si>
  <si>
    <t>Iniciativa privada</t>
  </si>
  <si>
    <t>Corpo hídrico</t>
  </si>
  <si>
    <t>Região Hidrográfica</t>
  </si>
  <si>
    <t>UGRHi</t>
  </si>
  <si>
    <t xml:space="preserve">Delib. CRH N° 246/2021 </t>
  </si>
  <si>
    <t>Delib. CRH N° 190/2016, revogada a partir de 31/12/21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</si>
  <si>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</si>
  <si>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</si>
  <si>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</si>
  <si>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</si>
  <si>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</si>
  <si>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</si>
  <si>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</si>
  <si>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</si>
  <si>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</si>
  <si>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</si>
  <si>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</si>
  <si>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</si>
  <si>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</si>
  <si>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</si>
  <si>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</si>
  <si>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</si>
  <si>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</si>
  <si>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3.5</t>
  </si>
  <si>
    <t>4.1</t>
  </si>
  <si>
    <t>4.2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</si>
  <si>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</si>
  <si>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</si>
  <si>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</si>
  <si>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</si>
  <si>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</si>
  <si>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</si>
  <si>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</si>
  <si>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</si>
  <si>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</si>
  <si>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</si>
  <si>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</si>
  <si>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</si>
  <si>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Explicativo</t>
  </si>
  <si>
    <t>Função</t>
  </si>
  <si>
    <t>sheet PAPI_20_21</t>
  </si>
  <si>
    <t>Coluna A</t>
  </si>
  <si>
    <t>PDCs da Delib. CRH 190/2016 = lista suspensa (Operacional)</t>
  </si>
  <si>
    <t>Coluna B</t>
  </si>
  <si>
    <t>subPDCs da Delib. CRH 190/2016 = lista suspensa (Operacional)</t>
  </si>
  <si>
    <t>Coluna E</t>
  </si>
  <si>
    <t>formatação condicional para % = % tem que coincidir com o informado pelo CBH na Coluna O (Execução)</t>
  </si>
  <si>
    <t>Coluna F</t>
  </si>
  <si>
    <t>categorias de Executores de Empreendimentos Fehidro = lista suspensa (Operacional)</t>
  </si>
  <si>
    <t>Coluna G</t>
  </si>
  <si>
    <t>Área de abrangencia = delimitações possível em mapeamento = lista suspensa (Operacional)</t>
  </si>
  <si>
    <t>Coluna H</t>
  </si>
  <si>
    <t>Nome da área de abrangencia conforme consta no Empreendimento Fehidro ou TR ou similar (preenchimento livre)</t>
  </si>
  <si>
    <t>Coluna I</t>
  </si>
  <si>
    <t xml:space="preserve">R$ total que consta no PAPI vigente aprovado pelo CBH no RS </t>
  </si>
  <si>
    <t>Coluna J</t>
  </si>
  <si>
    <t>R$ total disponibilizado para investimento conforme Deliberação do COFEHIDRO</t>
  </si>
  <si>
    <t>Coluna K</t>
  </si>
  <si>
    <t>R$ total efetivamente pago/repassado neste exercício (Coluna L) ao Executor da Ação = tem que coincidir com informações do SINFehidro
Quando R$ de K é maior que R$ de I, valor é destacado em vermelho = CBH tem que explicar a extrapolação dos recursos</t>
  </si>
  <si>
    <t>Coluna L</t>
  </si>
  <si>
    <t>ano/exercício ao qual se referem os dados informados</t>
  </si>
  <si>
    <t>Coluna M</t>
  </si>
  <si>
    <t>categorias de Fontes de recursos para os Executores da Ação = lista suspensa (Operacional)</t>
  </si>
  <si>
    <t>Coluna N</t>
  </si>
  <si>
    <t>Nome da Fonte de recursos conforme consta no Empreendimento Fehidro ou TR ou similar = tem que coincidir com informações do SinFEHIDRO</t>
  </si>
  <si>
    <t>Coluna O</t>
  </si>
  <si>
    <t>Informações relevantes sobre a execução Física e Financeira da Ação = tem que coincidir com a execução do Empreendimento e informações do SinFEHIDRO</t>
  </si>
  <si>
    <t>sheet PAPI_22_23</t>
  </si>
  <si>
    <t>PDCs da Delib. CRH 246/2021 = lista suspensa (Operacional)</t>
  </si>
  <si>
    <t>subPDCs da Delib. CRH 246/2021 = lista suspensa (Operacional)</t>
  </si>
  <si>
    <t>sheet Consolidação</t>
  </si>
  <si>
    <t>DEVE SER BLOQUEADA PARA ALTERAÇÕES</t>
  </si>
  <si>
    <t>Colunas B C D</t>
  </si>
  <si>
    <t>Cálculos com os valores de Recurso financeiro Executado 2020 (sheet PAPI_20_21; Coluna K) para cada fonte FEHIDRO e para outras (soma da demais fontes)</t>
  </si>
  <si>
    <t>Colunas E F G</t>
  </si>
  <si>
    <t>Cálculos com os valores de Recurso financeiro Executado 2021 (sheet PAPI_20_21; Coluna K) para cada fonte FEHIDRO e para outras (soma da demais fontes)</t>
  </si>
  <si>
    <t>Colunas H I J</t>
  </si>
  <si>
    <t>Cálculos com os valores de Recurso financeiro Executado 2022 (sheet PAPI_22_23; Coluna K) para cada fonte FEHIDRO e para outras (soma da demais fontes)</t>
  </si>
  <si>
    <t>Colunas K L M</t>
  </si>
  <si>
    <t>Cálculos com os valores de Recurso financeiro Executado 2023 (sheet PAPI_22_23; Coluna K) para cada fonte FEHIDRO e para outras (soma da demais fontes)</t>
  </si>
  <si>
    <t>246</t>
  </si>
  <si>
    <t>190</t>
  </si>
  <si>
    <t>Coluna1</t>
  </si>
  <si>
    <t>Coluna12</t>
  </si>
  <si>
    <t>2.7</t>
  </si>
  <si>
    <t>4.3</t>
  </si>
  <si>
    <t>Especificar Fonte - "Outras"</t>
  </si>
  <si>
    <t>A primeira planilha (“aba”), “PAPI_21 (Delib. 190)”, deve apresentar as ações e o acompanhamentos para o ano de 2021 de acordo com os PDCs/SubPDCs da Deliberação CRH nº 190. </t>
  </si>
  <si>
    <t>A segunda planilha (“aba”), “PAPI_22_23 (Delib. 246)”, deve apresentar as ações indicadas para os anos de 2022 e 2023 de acordo com os PDCs/SubPDCs da Deliberação CRH nº 246. </t>
  </si>
  <si>
    <t>As planilhas “Consolidaçao - 1” e “Consolidaçao -2” são destinadas à consolidação e consulta dos dados informados. </t>
  </si>
  <si>
    <r>
      <t>OBSERVAÇÃO:</t>
    </r>
    <r>
      <rPr>
        <sz val="12"/>
        <color rgb="FFFF0000"/>
        <rFont val="Calibri"/>
        <family val="2"/>
      </rPr>
      <t xml:space="preserve"> </t>
    </r>
    <r>
      <rPr>
        <sz val="12"/>
        <rFont val="Calibri"/>
        <family val="2"/>
      </rPr>
      <t xml:space="preserve">Caso a Ação seja executada em mais de um ano, a mesma deve ser repetida em outra </t>
    </r>
    <r>
      <rPr>
        <b/>
        <i/>
        <sz val="12"/>
        <rFont val="Calibri"/>
        <family val="2"/>
      </rPr>
      <t>linha</t>
    </r>
    <r>
      <rPr>
        <sz val="12"/>
        <rFont val="Calibri"/>
        <family val="2"/>
      </rPr>
      <t xml:space="preserve">, repetindo as informações básicas – </t>
    </r>
    <r>
      <rPr>
        <b/>
        <sz val="12"/>
        <rFont val="Calibri"/>
        <family val="2"/>
      </rPr>
      <t xml:space="preserve">SubPDC, Prioridade, Ação, Área de Abrangência </t>
    </r>
    <r>
      <rPr>
        <sz val="12"/>
        <rFont val="Calibri"/>
        <family val="2"/>
      </rPr>
      <t xml:space="preserve">– e alterando as informações que se distinguem dependendo do ano – </t>
    </r>
    <r>
      <rPr>
        <b/>
        <sz val="12"/>
        <rFont val="Calibri"/>
        <family val="2"/>
      </rPr>
      <t>Metas anuais, % Execução, Recursos Financeiros Planejados e Executados e Justificativas pertinentes</t>
    </r>
    <r>
      <rPr>
        <sz val="12"/>
        <rFont val="Calibri"/>
        <family val="2"/>
      </rPr>
      <t>. </t>
    </r>
  </si>
  <si>
    <r>
      <t>Planilha </t>
    </r>
    <r>
      <rPr>
        <b/>
        <i/>
        <sz val="13"/>
        <rFont val="Calibri"/>
        <family val="2"/>
      </rPr>
      <t>PAPI_21 (Delib. 190)</t>
    </r>
    <r>
      <rPr>
        <b/>
        <sz val="13"/>
        <rFont val="Calibri"/>
        <family val="2"/>
      </rPr>
      <t xml:space="preserve"> e Planilha</t>
    </r>
    <r>
      <rPr>
        <b/>
        <i/>
        <sz val="13"/>
        <rFont val="Calibri"/>
        <family val="2"/>
      </rPr>
      <t> PAPI_21 (Delib. 246)</t>
    </r>
    <r>
      <rPr>
        <sz val="13"/>
        <rFont val="Calibri"/>
        <family val="2"/>
      </rPr>
      <t> </t>
    </r>
  </si>
  <si>
    <r>
      <t>SIGLA CBH</t>
    </r>
    <r>
      <rPr>
        <sz val="11"/>
        <rFont val="Calibri"/>
        <family val="2"/>
      </rPr>
      <t xml:space="preserve"> + </t>
    </r>
    <r>
      <rPr>
        <sz val="11"/>
        <color rgb="FF000000"/>
        <rFont val="Calibri"/>
        <family val="2"/>
      </rPr>
      <t>Nº DA AÇÃO</t>
    </r>
    <r>
      <rPr>
        <sz val="11"/>
        <rFont val="Calibri"/>
        <family val="2"/>
      </rPr>
      <t xml:space="preserve"> + </t>
    </r>
    <r>
      <rPr>
        <sz val="11"/>
        <color rgb="FF70AD47"/>
        <rFont val="Calibri"/>
        <family val="2"/>
      </rPr>
      <t>ANO DO ÍNICIO DA AÇÃO </t>
    </r>
  </si>
  <si>
    <r>
      <t xml:space="preserve">EX: </t>
    </r>
    <r>
      <rPr>
        <sz val="11"/>
        <color rgb="FFBF8F00"/>
        <rFont val="Calibri"/>
        <family val="2"/>
      </rPr>
      <t>BT</t>
    </r>
    <r>
      <rPr>
        <sz val="11"/>
        <rFont val="Calibri"/>
        <family val="2"/>
      </rPr>
      <t>01</t>
    </r>
    <r>
      <rPr>
        <sz val="11"/>
        <color rgb="FF70AD47"/>
        <rFont val="Calibri"/>
        <family val="2"/>
      </rPr>
      <t>2022:</t>
    </r>
    <r>
      <rPr>
        <sz val="11"/>
        <rFont val="Calibri"/>
        <family val="2"/>
      </rPr>
      <t xml:space="preserve"> Ação nº1, do CBH Baixo Tietê (BT), a ser iniciada em 2022. </t>
    </r>
  </si>
  <si>
    <r>
      <t>Coluna B – Ano:</t>
    </r>
    <r>
      <rPr>
        <sz val="11"/>
        <rFont val="Calibri"/>
        <family val="2"/>
      </rPr>
      <t xml:space="preserve"> Deve ser preenchido com o ano de 2021 - planilha PAPI_21 (Delib. 190)- ou 2022 ou 2023 - PAPI_22_23 (Delib. 246). </t>
    </r>
  </si>
  <si>
    <r>
      <t>Coluna C – SubPDC:</t>
    </r>
    <r>
      <rPr>
        <sz val="11"/>
        <rFont val="Calibri"/>
        <family val="2"/>
      </rPr>
      <t xml:space="preserve"> Selecionar na lista suspensa o SubPDC para a ação indicada, conforme os PDCs/SubPDCs da Deliberação CRH 190/16 ou a Deliberação CRH 246/21. </t>
    </r>
  </si>
  <si>
    <r>
      <t>Coluna D – Prioridade do SubPDC:</t>
    </r>
    <r>
      <rPr>
        <sz val="11"/>
        <rFont val="Calibri"/>
        <family val="2"/>
      </rPr>
      <t xml:space="preserve"> Caso o SubPDC informado umas categorias em lista suspensa: “PDC 1 e 2”; “Prioritário”; “Não prioritário”, respeitando os limites estabelecidos na Deliberação 188/2016 (planilha PAPI_21 (Delib. 190) ou Deliberação 254/2021 (PAPI_22_23 (Delib. 246)). </t>
    </r>
  </si>
  <si>
    <r>
      <t>Coluna F – Meta:</t>
    </r>
    <r>
      <rPr>
        <sz val="11"/>
        <rFont val="Calibri"/>
        <family val="2"/>
      </rPr>
      <t xml:space="preserve"> Informar qual a meta que busca ser alcançada com a realização das Ações indicadas na Coluna E. As metas devem ser quantificáveis, seja em número de ações ou projetos, municípios atendidos, metragem da área, entre outros. </t>
    </r>
  </si>
  <si>
    <r>
      <t>Coluna G – % Execução da meta no ano:</t>
    </r>
    <r>
      <rPr>
        <sz val="11"/>
        <rFont val="Calibri"/>
        <family val="2"/>
      </rPr>
      <t xml:space="preserve"> Considerando a Meta descrita na Coluna F, deve ser informado o percentual de execução </t>
    </r>
    <r>
      <rPr>
        <b/>
        <sz val="11"/>
        <rFont val="Calibri"/>
        <family val="2"/>
      </rPr>
      <t>física</t>
    </r>
    <r>
      <rPr>
        <sz val="11"/>
        <rFont val="Calibri"/>
        <family val="2"/>
      </rPr>
      <t>. Por esse motivo, a Meta deve ser quantificável. </t>
    </r>
  </si>
  <si>
    <r>
      <t>Coluna H – Segmento do executor:</t>
    </r>
    <r>
      <rPr>
        <sz val="11"/>
        <rFont val="Calibri"/>
        <family val="2"/>
      </rPr>
      <t xml:space="preserve"> Escolher na lista suspensa qual o segmento do executor da ação: Estado, Município, Sociedade Civil ou Instituição Privada. </t>
    </r>
  </si>
  <si>
    <r>
      <t>Coluna J – Nome da área de abrangência:</t>
    </r>
    <r>
      <rPr>
        <sz val="11"/>
        <rFont val="Calibri"/>
        <family val="2"/>
      </rPr>
      <t xml:space="preserve"> Especificar o nome da área de abrangência conforme indicação da Coluna I. </t>
    </r>
  </si>
  <si>
    <r>
      <t>Coluna K – Recurso financeiro estimado no ano (R$) - Cobrança Estadual:</t>
    </r>
    <r>
      <rPr>
        <sz val="11"/>
        <rFont val="Calibri"/>
        <family val="2"/>
      </rPr>
      <t xml:space="preserve"> Informar a quantia do recurso financeiro </t>
    </r>
    <r>
      <rPr>
        <b/>
        <sz val="11"/>
        <rFont val="Calibri"/>
        <family val="2"/>
      </rPr>
      <t>estimado/planejado</t>
    </r>
    <r>
      <rPr>
        <sz val="11"/>
        <rFont val="Calibri"/>
        <family val="2"/>
      </rPr>
      <t xml:space="preserve"> para a execução da ação considerando a fonte </t>
    </r>
    <r>
      <rPr>
        <b/>
        <sz val="11"/>
        <rFont val="Calibri"/>
        <family val="2"/>
      </rPr>
      <t>Cobrança Estadual.</t>
    </r>
    <r>
      <rPr>
        <sz val="11"/>
        <rFont val="Calibri"/>
        <family val="2"/>
      </rPr>
      <t> </t>
    </r>
  </si>
  <si>
    <r>
      <t>Coluna L – Recurso financeiro estimado no ano (R$) – CFURH:</t>
    </r>
    <r>
      <rPr>
        <sz val="11"/>
        <rFont val="Calibri"/>
        <family val="2"/>
      </rPr>
      <t xml:space="preserve"> Informar a quantia do recurso financeiro </t>
    </r>
    <r>
      <rPr>
        <b/>
        <sz val="11"/>
        <rFont val="Calibri"/>
        <family val="2"/>
      </rPr>
      <t>estimado/planejado</t>
    </r>
    <r>
      <rPr>
        <sz val="11"/>
        <rFont val="Calibri"/>
        <family val="2"/>
      </rPr>
      <t xml:space="preserve"> para a execução da ação considerando a fonte </t>
    </r>
    <r>
      <rPr>
        <b/>
        <sz val="11"/>
        <rFont val="Calibri"/>
        <family val="2"/>
      </rPr>
      <t>CFURH.</t>
    </r>
    <r>
      <rPr>
        <sz val="11"/>
        <rFont val="Calibri"/>
        <family val="2"/>
      </rPr>
      <t> </t>
    </r>
  </si>
  <si>
    <r>
      <t xml:space="preserve">Coluna M – Recurso financeiro estimado no ano (R$) - Cobrança Federal: </t>
    </r>
    <r>
      <rPr>
        <sz val="11"/>
        <rFont val="Calibri"/>
        <family val="2"/>
      </rPr>
      <t xml:space="preserve">Informar a quantia do recurso financeiro </t>
    </r>
    <r>
      <rPr>
        <b/>
        <sz val="11"/>
        <rFont val="Calibri"/>
        <family val="2"/>
      </rPr>
      <t>estimado/planejado</t>
    </r>
    <r>
      <rPr>
        <sz val="11"/>
        <rFont val="Calibri"/>
        <family val="2"/>
      </rPr>
      <t xml:space="preserve"> para a execução da ação considerando a fonte </t>
    </r>
    <r>
      <rPr>
        <b/>
        <sz val="11"/>
        <rFont val="Calibri"/>
        <family val="2"/>
      </rPr>
      <t>Cobrança Federal.</t>
    </r>
    <r>
      <rPr>
        <sz val="11"/>
        <rFont val="Calibri"/>
        <family val="2"/>
      </rPr>
      <t> </t>
    </r>
  </si>
  <si>
    <r>
      <t xml:space="preserve">Coluna N – Recurso financeiro estimado no ano (R$) – Outras: </t>
    </r>
    <r>
      <rPr>
        <sz val="11"/>
        <rFont val="Calibri"/>
        <family val="2"/>
      </rPr>
      <t xml:space="preserve">Informar a quantia do recurso financeiro </t>
    </r>
    <r>
      <rPr>
        <b/>
        <sz val="11"/>
        <rFont val="Calibri"/>
        <family val="2"/>
      </rPr>
      <t>estimado/planejado</t>
    </r>
    <r>
      <rPr>
        <sz val="11"/>
        <rFont val="Calibri"/>
        <family val="2"/>
      </rPr>
      <t xml:space="preserve"> para a execução da ação considerando a fonte </t>
    </r>
    <r>
      <rPr>
        <b/>
        <sz val="11"/>
        <rFont val="Calibri"/>
        <family val="2"/>
      </rPr>
      <t>Outras.</t>
    </r>
    <r>
      <rPr>
        <sz val="11"/>
        <rFont val="Calibri"/>
        <family val="2"/>
      </rPr>
      <t> </t>
    </r>
  </si>
  <si>
    <r>
      <t xml:space="preserve"> Coluna O - Especificar Fonte - "Outras": </t>
    </r>
    <r>
      <rPr>
        <sz val="11"/>
        <rFont val="Calibri"/>
        <family val="2"/>
      </rPr>
      <t>Especificar a origem da fonte “Outras”, por exemplo companhias de saneamento (p.ex SABESP, SAEE, SEMAE, etc), fontes privadas de investimento (p. ex FIESP) entre outras. </t>
    </r>
  </si>
  <si>
    <r>
      <t>Coluna P – Recurso financeiro estimado no ano (R$):</t>
    </r>
    <r>
      <rPr>
        <sz val="11"/>
        <rFont val="Calibri"/>
        <family val="2"/>
      </rPr>
      <t xml:space="preserve"> Campo preenchido </t>
    </r>
    <r>
      <rPr>
        <b/>
        <sz val="11"/>
        <rFont val="Calibri"/>
        <family val="2"/>
      </rPr>
      <t>automaticamente</t>
    </r>
    <r>
      <rPr>
        <sz val="11"/>
        <rFont val="Calibri"/>
        <family val="2"/>
      </rPr>
      <t xml:space="preserve"> com a somatória dos valores indicados. </t>
    </r>
  </si>
  <si>
    <r>
      <t>Coluna Q – Recurso financeiro disponibilizado no ano (R$):</t>
    </r>
    <r>
      <rPr>
        <sz val="11"/>
        <rFont val="Calibri"/>
        <family val="2"/>
      </rPr>
      <t xml:space="preserve"> Informar o recurso financeiro </t>
    </r>
    <r>
      <rPr>
        <b/>
        <sz val="11"/>
        <rFont val="Calibri"/>
        <family val="2"/>
      </rPr>
      <t>efetivamente disponibilizado/disponível</t>
    </r>
    <r>
      <rPr>
        <sz val="11"/>
        <rFont val="Calibri"/>
        <family val="2"/>
      </rPr>
      <t>, de acordo com Deliberação COFEHIDRO, valores sobressalentes de indicações anteriores, repasse da fonte “Outras”, etc. </t>
    </r>
  </si>
  <si>
    <r>
      <t xml:space="preserve">Coluna R – Recurso financeiro executado no ano (R$): </t>
    </r>
    <r>
      <rPr>
        <sz val="11"/>
        <rFont val="Calibri"/>
        <family val="2"/>
      </rPr>
      <t>Informar o recurso financeiro efetivamente executado no ano informado, considerando as parcelas pagas pelo FEHIDRO e/ou valores executados da fonte “Outras”. </t>
    </r>
  </si>
  <si>
    <r>
      <t xml:space="preserve">Coluna S – Justificativa sobre execução física e financeira: </t>
    </r>
    <r>
      <rPr>
        <sz val="11"/>
        <rFont val="Calibri"/>
        <family val="2"/>
      </rPr>
      <t>Informar com um breve relato as justificativas sobre a execução física e financeira das metas informadas, relatando questões quanto ao cumprimento acima ou abaixo do planejado. </t>
    </r>
  </si>
  <si>
    <r>
      <t>Coluna A – ID -</t>
    </r>
    <r>
      <rPr>
        <b/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>É um identificador/código da ação. Deve ser preenchido com um código único para cada ação. A mesma ação terá o mesmo código. Sugestão de codificação: </t>
    </r>
  </si>
  <si>
    <r>
      <t>Coluna I – Área de abrangência:</t>
    </r>
    <r>
      <rPr>
        <sz val="11"/>
        <rFont val="Calibri"/>
        <family val="2"/>
      </rPr>
      <t xml:space="preserve"> escolher na lista suspensa qual a área de abrangência da ação.</t>
    </r>
  </si>
  <si>
    <r>
      <t>Coluna E – Ação:</t>
    </r>
    <r>
      <rPr>
        <sz val="11"/>
        <rFont val="Calibri"/>
        <family val="2"/>
      </rPr>
      <t xml:space="preserve"> Preencher com uma descrição clara e breve de qual ação ou ações serão realizadas para a execução da atividade planejada. </t>
    </r>
    <r>
      <rPr>
        <b/>
        <sz val="11"/>
        <rFont val="Calibri"/>
        <family val="2"/>
      </rPr>
      <t xml:space="preserve">A planilha deve ser preenchida informando as ações já indicadas, que tiverem execução física e/ou financeira no ano de 2021 </t>
    </r>
  </si>
  <si>
    <t>Para atualizar, vá em Dados --&gt; Atualizar Tudo ou aperte</t>
  </si>
  <si>
    <t>CTRL + Alt + F5</t>
  </si>
  <si>
    <t>MOGI0121</t>
  </si>
  <si>
    <t>UGRHi 09</t>
  </si>
  <si>
    <t>MOGI0221</t>
  </si>
  <si>
    <t>MOGI0321</t>
  </si>
  <si>
    <t>MOGI0421</t>
  </si>
  <si>
    <t>Preferencialmente Municípios que apresentam a proporção de efluente doméstico coletado em relação ao efluente doméstico total gerado (indicador R.02B) ≤ 99 %</t>
  </si>
  <si>
    <t>MOGI0521</t>
  </si>
  <si>
    <t>Preferencialmente Municípios que apresentam esgoto tratado em relação ao coletado (indicador R.02) ≤ 90 %</t>
  </si>
  <si>
    <t>MOGI0621</t>
  </si>
  <si>
    <t>Preferencialmente Municípios que apresentam eficiência de remoção de matéria orgânica (indicador R.02D ) ≤ 80 %</t>
  </si>
  <si>
    <t>MOGI0721</t>
  </si>
  <si>
    <t>Preferencialmente Municípios que apresentam vida útil dos aterros ≤ 5 anos conforme Relatório CETESB/SNIS/</t>
  </si>
  <si>
    <t>MOGI0821</t>
  </si>
  <si>
    <t>Preferencialmente para os municípios em área de transbordo para lixo doméstico (cercas, portaria, galpão etc.) com índice de qualidade de transbordo (IQT) "inadequado"</t>
  </si>
  <si>
    <t>MOGI0921</t>
  </si>
  <si>
    <t>Preferencialmente municípios que comprovarem a execução dos serviços e obras de contenção de inundações ou alagamentos com finalidade de saúde pública</t>
  </si>
  <si>
    <t>MOGI1021</t>
  </si>
  <si>
    <t>Bacias ou SubBacias de abastecimento público conforme Relatório de Situação/SNIS/</t>
  </si>
  <si>
    <t>MOGI1121</t>
  </si>
  <si>
    <t>Bacias ou SubBacias de abastecimento público conforme Relatório de Situação/SNIS/
etc...</t>
  </si>
  <si>
    <t>MOGI1221</t>
  </si>
  <si>
    <t>MOGI1321</t>
  </si>
  <si>
    <t>Preferencialmente para os municípios que apresentam Índice de perda física (indicador E.06D) ≥ 35 %</t>
  </si>
  <si>
    <t>MOGI1421</t>
  </si>
  <si>
    <t>Distritos Municipais desprovidos de infraestrutura de abastecimento conforme Relatório de Situação/SNIS/
etc...</t>
  </si>
  <si>
    <t>MOGI1521</t>
  </si>
  <si>
    <t>UGRHI09</t>
  </si>
  <si>
    <t>Ações para implantação ou aprimoramento de procedimentos visando a regulação e controle dos usos e usuários de recursos hídricos em bacias declaradas críticas ou com indícios de criticidade</t>
  </si>
  <si>
    <t>Realizar 1 levantamento de usos em recursos hídricos em bacia hidrográfica declarada crítica ou com indícios de criticidade</t>
  </si>
  <si>
    <t>Bacia hidrográfica ou sub bacia, declarada crítica ou com indícios de criticidade indicados no plano de bacia ou relatório de situação</t>
  </si>
  <si>
    <t>Ampliar a rede telemétrica para medição de vazão</t>
  </si>
  <si>
    <t>Implantar 11 estações fluviométricas telemétricas</t>
  </si>
  <si>
    <t>Ampliar a rede de monitoramento de qualidade das águas</t>
  </si>
  <si>
    <t>Incrementar pontos de monitoramento da qualidade das águas superficiais e subterrânea</t>
  </si>
  <si>
    <t>Fiscalizar usos (outorgados e não outorgados) e atualizar o cadastro de usuários de água</t>
  </si>
  <si>
    <t>Realizar 1 levantamento de campo de usos em recursos hídricos em bacia hidrográfica declarada crítica ou com indicios de criticidade</t>
  </si>
  <si>
    <t>Executar obras de coleta, interceptação, afastamento e tratamento de esgotos sanitários.</t>
  </si>
  <si>
    <t xml:space="preserve">Atingir 99% de proporção de efluente doméstico coletado em relação ao efluente doméstico total gerado </t>
  </si>
  <si>
    <t>Executar a construção ou ampliação de ETE nos municípios não contemplados na UGRHI 09.</t>
  </si>
  <si>
    <t xml:space="preserve">Atingir 100% do tratamento do esgoto urbano gerado em relação ao volume interceptado e afastado até a ETE </t>
  </si>
  <si>
    <t>Executar obras para manter e/ou aumentar a eficiencia operacional das ETEs existentes</t>
  </si>
  <si>
    <t>Atingir 70% da eficiência de remoção de matéria orgânica</t>
  </si>
  <si>
    <t>Executar ações de implantação, ampliação, adequação e/ou encerramento dos aterros municipais</t>
  </si>
  <si>
    <t>Manter 100% dos municípios com locais de disposição de resíduos sólidos (aterros) ou IQR adequados</t>
  </si>
  <si>
    <t>Executar ações de manejo de resíduos sólidos, nos casos em que há comprovadamente o comprometimento dos recursos hídricos</t>
  </si>
  <si>
    <t>Manter 100% dos municípios com área de tranbordo ou IQT adequados e manejo dos resíduos sólidos</t>
  </si>
  <si>
    <t>Executar obras ou serviços de sistema urbano de drenagens de águas pluvias</t>
  </si>
  <si>
    <t>Executar 16 ações de sistema urbano de drenagens de águas pluvias</t>
  </si>
  <si>
    <t>Executar projetos, obras ou serviços de prevenção e controle da erosão do solo ou do assoreamento dos corpos d'água em áreas urbana ou rurais</t>
  </si>
  <si>
    <t>Executar 8 ações de prevenção e controle da erosão do solo ou do assoreamento dos corpos d'água</t>
  </si>
  <si>
    <t>Executar projetos, obras ou serviços de terraceamento, recuperação e/ou revitalização de áreas degradadas</t>
  </si>
  <si>
    <t xml:space="preserve"> Executar até 2 empreendimentos de proteção, conservação e recuperação de mananciais</t>
  </si>
  <si>
    <t>Executar ações de revegetação de 20 Km2 de APPs de cursos d’água, prioritariamente em mananciais abastecimento público</t>
  </si>
  <si>
    <t>Executar projetos, obras e serviços para controle de perdas com ênfase nas redes públicas de abastecimento</t>
  </si>
  <si>
    <t xml:space="preserve">Atingir o patamar &lt; 35% de perdas físicas nos sistemas de abastecimento dos municípios </t>
  </si>
  <si>
    <t>Executar projetos, obras e serviços de Implantação do sistema de infraestrutura de abastecimento de água</t>
  </si>
  <si>
    <t>Atingir o patamar de 100% da população de todos os distritos da UGRHI 09 com infraestrutura de abastecimento de água</t>
  </si>
  <si>
    <t>Executar projetos de atividades educativas vinculadas às ações integradas de educação ambiental alusivas à gestão de recursos hídricos</t>
  </si>
  <si>
    <t>Executar 2 projetos de atividades educativas alusivas à gestão de recursos hídricos</t>
  </si>
  <si>
    <t xml:space="preserve">Ampliar a rede telemétrica para medição de vazão </t>
  </si>
  <si>
    <t xml:space="preserve">Implantação da Sala de Situação </t>
  </si>
  <si>
    <t xml:space="preserve">Promover a manutenção e a modernização da rede de monitoramento de qualidade das águas </t>
  </si>
  <si>
    <t>Preferencialmente municípios que apresentam a proporção de efluente doméstico coletado em relação ao efluente doméstico total gerado (indicador R.02B) ≤ 99 %</t>
  </si>
  <si>
    <t>Executar obras de coleta, interceptação, afastamento de esgotos sanitários</t>
  </si>
  <si>
    <t>Executar a construção,  ampliação ou conclusão de ETE nos municípios não contemplados na UGRHI 09.</t>
  </si>
  <si>
    <t>Preferencialmente municípios que apresentam esgoto tratado em relação ao coletado (indicador R.02) ≤ 90 %</t>
  </si>
  <si>
    <t xml:space="preserve">Atingir 70% da eficiência de remoção de matéria orgânica </t>
  </si>
  <si>
    <t>Preferencialmente municípios que apresentam eficiência de remoção de matéria orgânica (indicador R.02D ) ≤ 80 %</t>
  </si>
  <si>
    <t xml:space="preserve">Executar ações de implantação, ampliação, adequação e/ou encerramento dos aterros municipais </t>
  </si>
  <si>
    <t xml:space="preserve">Manter 100% dos municípios com os locais de disposição de resíduos sólidos adequados (IQR adequados)  </t>
  </si>
  <si>
    <t xml:space="preserve">Preferencialmente municípios que apresentam vida útil dos aterros ≤ 5 anos conforme Relatório CETESB/SNIS/etc...  </t>
  </si>
  <si>
    <t xml:space="preserve">Manter 100% dos municípios com área de tranbordo ou IQT adequados e manejo dos resíduos sólidos </t>
  </si>
  <si>
    <t>Atingir o patamar &lt; 35% de perdas físicas nos sistema de abastecimento dos municípios</t>
  </si>
  <si>
    <t>Executar obras ou serviços para contenção de inundações, alagamentos e regularizações de descarga</t>
  </si>
  <si>
    <t>Executar 16 ações estruturais de micro ou macro drenagem para mitigação de inundações e alagamentos</t>
  </si>
  <si>
    <t>Executar 1 ações de prevenção e controle da erosão do solo ou do assoreamento dos corpos d'água</t>
  </si>
  <si>
    <t>Bacias ou SubBacias de abastecimento público conforme Relatório de Situação/SNIS/etc...</t>
  </si>
  <si>
    <t>Executar ações de revegetação de 20 Km2 de APP’s de cursos d’água</t>
  </si>
  <si>
    <t xml:space="preserve">Bacias ou SubBacias desprovidas de vegetação em APP e/ou com índices inferiores ao definido pela Lei 12.651/2012, Inventário Florestal 2020...  </t>
  </si>
  <si>
    <t xml:space="preserve">Atingir 20 Km2 de revegetação de APP’s  </t>
  </si>
  <si>
    <t xml:space="preserve">Atingir 20 Km2 de revegetação de APP’s </t>
  </si>
  <si>
    <t xml:space="preserve"> Atingir o patamar de 100% da população de todos os distritos da UGRHI 09 com  infraestrutura de abastecimento de água</t>
  </si>
  <si>
    <t>Distritos municipais desprovidos de infraestrutura de abastecimento  conforme Relatório de Situação/SNIS/etc...</t>
  </si>
  <si>
    <t>Executar projetos de atividades educativas alusivas à gestão de recursos hídricos</t>
  </si>
  <si>
    <t>Executar 1 projeto de atividades educativas  alusivas à gestão de recursos hídricos</t>
  </si>
  <si>
    <t>UGRHi09</t>
  </si>
  <si>
    <t>O Colegiado encontrou dificuldade para o "Tomador" do empreendimento e o recurso financeiro planejado foi remanejado para outros ações. Recomenda -se que os recursos sejam para a impalntação da sala de situação da UGRHI 09</t>
  </si>
  <si>
    <t xml:space="preserve">A prioridade de investimento foi o monitoramento quantitativo, entretanto, Recomenda -se que os recursos sejam para a impalntação da sala de situação da UGRHI 09.  O recurso financeiro planejado de 2021 foi remanejado para outras ações.  </t>
  </si>
  <si>
    <t xml:space="preserve">O Colegiado encontrou dificuldade para o "Tomador" do empreendimento e o recurso financeiro planejado foi remanejado para outros ações. Recomenda -se  Mnutenção da meta. </t>
  </si>
  <si>
    <t xml:space="preserve">O Colegiado optou por subdividir o SUBPDC 3.1 em 3 linhas: (I) obras/serviços de afastamento de esgoto; (II) obras/serviços de construção de ETE;  (III) obras/serviços de eficiência. Entende se que o recurso planejado foi adequado e a execução física ocorreu de acordo  com a demanda ocorrida no ano de 2021.  </t>
  </si>
  <si>
    <t xml:space="preserve">Entende se que o recurso planejado foi adequado e a execução física ocorreu de acordo  com a demanda ocorrida no ano de 2021.  </t>
  </si>
  <si>
    <t xml:space="preserve">Entende se que o recurso planejado foi adequado e a execução física não ocorreu por audencia de tomadores para a ação no ano de 2021.  </t>
  </si>
  <si>
    <t>Entende se que o recurso planejado foi adequado e a execução física ocorreu de acordo  com a demanda ocorrida no ano de 2021</t>
  </si>
  <si>
    <t xml:space="preserve">Entende se que o recurso planejado foi adequado e a execução física ocorreu de acordo  com a demanda ocorrida no ano de 2022.  </t>
  </si>
  <si>
    <t xml:space="preserve">O Recurso foi remanejado para atender a ação como implantação da sala da situação. </t>
  </si>
  <si>
    <t>Total Geral</t>
  </si>
  <si>
    <t>MOGI012021</t>
  </si>
  <si>
    <t>MOGI022021</t>
  </si>
  <si>
    <t>MOGI032021</t>
  </si>
  <si>
    <t>MOGI042021</t>
  </si>
  <si>
    <t>MOGI052021</t>
  </si>
  <si>
    <t>MOGI062021</t>
  </si>
  <si>
    <t>MOGI072021</t>
  </si>
  <si>
    <t>MOGI082021</t>
  </si>
  <si>
    <t>MOGI092021</t>
  </si>
  <si>
    <t>MOGI102021</t>
  </si>
  <si>
    <t>MOGI112021</t>
  </si>
  <si>
    <t>MOGI122021</t>
  </si>
  <si>
    <t>MOGI132021</t>
  </si>
  <si>
    <t>MOGI142021</t>
  </si>
  <si>
    <t>MOGI012023</t>
  </si>
  <si>
    <t>MOGI0022023</t>
  </si>
  <si>
    <t>MOGI032023</t>
  </si>
  <si>
    <t>MOGI042023</t>
  </si>
  <si>
    <t>MOGI052023</t>
  </si>
  <si>
    <t>MOGI062023</t>
  </si>
  <si>
    <t>MOGI072023</t>
  </si>
  <si>
    <t>MOGI082023</t>
  </si>
  <si>
    <t>MOGI092023</t>
  </si>
  <si>
    <t>MOGI102023</t>
  </si>
  <si>
    <t>MOGI122023</t>
  </si>
  <si>
    <t>MOGI132023</t>
  </si>
  <si>
    <t>MOGI142023</t>
  </si>
  <si>
    <t>MOGI112023</t>
  </si>
  <si>
    <t>Executar até 2 empreendimentos de proteção, conservação e recuperação de mananciais</t>
  </si>
  <si>
    <t xml:space="preserve">Bacias ou SubBacias de abastecimento público </t>
  </si>
  <si>
    <t>Bacias ou SubBacias desprovidas de vegetação em APP e/ou com índices inferiores ao definido por legislação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</si>
</sst>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_);[Red]\(&quot;R$&quot;\ #,##0.00\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b/>
      <sz val="10"/>
      <color rgb="FF000000"/>
      <name val="Arial"/>
      <family val="2"/>
    </font>
    <font>
      <sz val="11"/>
      <color rgb="FF32703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32703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b/>
      <i/>
      <sz val="12"/>
      <name val="Calibri"/>
      <family val="2"/>
    </font>
    <font>
      <b/>
      <sz val="12"/>
      <name val="Calibri"/>
      <family val="2"/>
    </font>
    <font>
      <b/>
      <sz val="13"/>
      <name val="Calibri"/>
      <family val="2"/>
    </font>
    <font>
      <b/>
      <i/>
      <sz val="13"/>
      <name val="Calibri"/>
      <family val="2"/>
    </font>
    <font>
      <sz val="13"/>
      <name val="Calibri"/>
      <family val="2"/>
    </font>
    <font>
      <b/>
      <sz val="11"/>
      <color rgb="FFFF0000"/>
      <name val="Calibri"/>
      <family val="2"/>
    </font>
    <font>
      <sz val="11"/>
      <color rgb="FFBF8F00"/>
      <name val="Calibri"/>
      <family val="2"/>
    </font>
    <font>
      <sz val="11"/>
      <color rgb="FF70AD47"/>
      <name val="Calibri"/>
      <family val="2"/>
    </font>
    <font>
      <b/>
      <sz val="9"/>
      <color indexed="81"/>
      <name val="Segoe UI"/>
      <family val="2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/>
    <xf numFmtId="0" fontId="3" fillId="0" borderId="1" xfId="0" applyFont="1" applyBorder="1"/>
    <xf numFmtId="0" fontId="4" fillId="0" borderId="1" xfId="0" applyFont="1" applyBorder="1"/>
    <xf numFmtId="0" fontId="5" fillId="0" borderId="3" xfId="0" applyFont="1" applyBorder="1"/>
    <xf numFmtId="0" fontId="0" fillId="2" borderId="0" xfId="0" applyFill="1"/>
    <xf numFmtId="0" fontId="5" fillId="0" borderId="0" xfId="0" applyFont="1"/>
    <xf numFmtId="0" fontId="0" fillId="0" borderId="0" xfId="0" applyAlignment="1">
      <alignment wrapText="1"/>
    </xf>
    <xf numFmtId="0" fontId="5" fillId="0" borderId="1" xfId="0" applyFont="1" applyBorder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4" fontId="0" fillId="0" borderId="0" xfId="0" applyNumberFormat="1"/>
    <xf numFmtId="0" fontId="3" fillId="6" borderId="11" xfId="0" applyFont="1" applyFill="1" applyBorder="1" applyAlignment="1">
      <alignment horizontal="center" vertical="center"/>
    </xf>
    <xf numFmtId="0" fontId="0" fillId="4" borderId="0" xfId="0" applyFill="1"/>
    <xf numFmtId="0" fontId="9" fillId="0" borderId="0" xfId="0" applyFont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1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8" fillId="6" borderId="17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3" fontId="0" fillId="8" borderId="1" xfId="0" applyNumberFormat="1" applyFill="1" applyBorder="1"/>
    <xf numFmtId="3" fontId="3" fillId="8" borderId="1" xfId="0" applyNumberFormat="1" applyFont="1" applyFill="1" applyBorder="1"/>
    <xf numFmtId="3" fontId="3" fillId="8" borderId="7" xfId="0" applyNumberFormat="1" applyFont="1" applyFill="1" applyBorder="1"/>
    <xf numFmtId="3" fontId="3" fillId="8" borderId="12" xfId="0" applyNumberFormat="1" applyFont="1" applyFill="1" applyBorder="1"/>
    <xf numFmtId="3" fontId="3" fillId="8" borderId="11" xfId="0" applyNumberFormat="1" applyFont="1" applyFill="1" applyBorder="1"/>
    <xf numFmtId="3" fontId="0" fillId="8" borderId="7" xfId="0" applyNumberFormat="1" applyFill="1" applyBorder="1"/>
    <xf numFmtId="0" fontId="8" fillId="6" borderId="2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Continuous" vertical="center"/>
    </xf>
    <xf numFmtId="0" fontId="8" fillId="5" borderId="9" xfId="0" applyFont="1" applyFill="1" applyBorder="1" applyAlignment="1">
      <alignment horizontal="centerContinuous" vertical="center"/>
    </xf>
    <xf numFmtId="0" fontId="3" fillId="9" borderId="0" xfId="0" applyFont="1" applyFill="1" applyAlignment="1">
      <alignment horizontal="centerContinuous"/>
    </xf>
    <xf numFmtId="0" fontId="3" fillId="5" borderId="18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Continuous" vertical="center"/>
    </xf>
    <xf numFmtId="0" fontId="8" fillId="4" borderId="19" xfId="0" applyFont="1" applyFill="1" applyBorder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8" xfId="0" applyFont="1" applyBorder="1"/>
    <xf numFmtId="0" fontId="3" fillId="0" borderId="20" xfId="0" applyFont="1" applyBorder="1"/>
    <xf numFmtId="0" fontId="1" fillId="0" borderId="14" xfId="0" applyFont="1" applyBorder="1"/>
    <xf numFmtId="0" fontId="7" fillId="0" borderId="8" xfId="0" applyFont="1" applyBorder="1"/>
    <xf numFmtId="0" fontId="7" fillId="0" borderId="14" xfId="0" applyFont="1" applyBorder="1"/>
    <xf numFmtId="0" fontId="3" fillId="6" borderId="15" xfId="0" applyFont="1" applyFill="1" applyBorder="1" applyAlignment="1">
      <alignment horizontal="center" vertical="center"/>
    </xf>
    <xf numFmtId="164" fontId="0" fillId="0" borderId="1" xfId="0" applyNumberFormat="1" applyBorder="1"/>
    <xf numFmtId="0" fontId="3" fillId="10" borderId="1" xfId="0" applyFont="1" applyFill="1" applyBorder="1" applyAlignment="1">
      <alignment horizontal="center" vertical="center"/>
    </xf>
    <xf numFmtId="4" fontId="0" fillId="0" borderId="1" xfId="0" applyNumberFormat="1" applyBorder="1"/>
    <xf numFmtId="0" fontId="3" fillId="5" borderId="1" xfId="0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/>
    </xf>
    <xf numFmtId="0" fontId="0" fillId="11" borderId="0" xfId="0" applyFill="1"/>
    <xf numFmtId="0" fontId="17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4" fontId="18" fillId="12" borderId="4" xfId="0" applyNumberFormat="1" applyFont="1" applyFill="1" applyBorder="1" applyAlignment="1">
      <alignment horizontal="center" vertical="center" wrapText="1"/>
    </xf>
    <xf numFmtId="0" fontId="17" fillId="12" borderId="4" xfId="0" applyFont="1" applyFill="1" applyBorder="1" applyAlignment="1">
      <alignment horizontal="center" vertical="center" wrapText="1"/>
    </xf>
    <xf numFmtId="4" fontId="18" fillId="13" borderId="4" xfId="0" applyNumberFormat="1" applyFont="1" applyFill="1" applyBorder="1" applyAlignment="1">
      <alignment horizontal="center" vertical="center" wrapText="1"/>
    </xf>
    <xf numFmtId="4" fontId="18" fillId="3" borderId="4" xfId="0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3" borderId="6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" fontId="21" fillId="12" borderId="4" xfId="0" applyNumberFormat="1" applyFont="1" applyFill="1" applyBorder="1" applyAlignment="1">
      <alignment horizontal="center" vertical="center" wrapText="1"/>
    </xf>
    <xf numFmtId="0" fontId="20" fillId="12" borderId="4" xfId="0" applyFont="1" applyFill="1" applyBorder="1" applyAlignment="1">
      <alignment horizontal="center" vertical="center" wrapText="1"/>
    </xf>
    <xf numFmtId="4" fontId="21" fillId="13" borderId="4" xfId="0" applyNumberFormat="1" applyFont="1" applyFill="1" applyBorder="1" applyAlignment="1">
      <alignment horizontal="center" vertical="center" wrapText="1"/>
    </xf>
    <xf numFmtId="4" fontId="21" fillId="3" borderId="4" xfId="0" applyNumberFormat="1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9" fontId="0" fillId="0" borderId="1" xfId="0" applyNumberFormat="1" applyBorder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9" fontId="19" fillId="0" borderId="1" xfId="1" applyFont="1" applyBorder="1" applyAlignment="1" applyProtection="1">
      <alignment horizontal="center" vertical="top"/>
      <protection locked="0"/>
    </xf>
    <xf numFmtId="0" fontId="22" fillId="0" borderId="0" xfId="0" applyFont="1" applyAlignment="1">
      <alignment horizontal="justify" vertical="center" wrapText="1"/>
    </xf>
    <xf numFmtId="0" fontId="23" fillId="0" borderId="0" xfId="0" applyFont="1" applyAlignment="1">
      <alignment horizontal="justify" vertical="center" wrapText="1"/>
    </xf>
    <xf numFmtId="0" fontId="28" fillId="0" borderId="0" xfId="0" applyFont="1" applyAlignment="1">
      <alignment horizontal="justify" vertical="center" wrapText="1"/>
    </xf>
    <xf numFmtId="0" fontId="3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0" fontId="14" fillId="11" borderId="0" xfId="0" applyFont="1" applyFill="1"/>
    <xf numFmtId="0" fontId="2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11" borderId="0" xfId="0" applyFill="1" applyAlignment="1">
      <alignment horizontal="left"/>
    </xf>
    <xf numFmtId="3" fontId="0" fillId="11" borderId="0" xfId="0" applyNumberFormat="1" applyFill="1"/>
    <xf numFmtId="4" fontId="0" fillId="11" borderId="0" xfId="0" applyNumberFormat="1" applyFill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4" fontId="19" fillId="0" borderId="1" xfId="0" applyNumberFormat="1" applyFon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" fontId="35" fillId="0" borderId="0" xfId="0" applyNumberFormat="1" applyFont="1" applyAlignment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9" fontId="22" fillId="0" borderId="1" xfId="1" applyFont="1" applyBorder="1" applyAlignment="1" applyProtection="1">
      <alignment horizontal="center" vertical="center" wrapText="1"/>
      <protection locked="0"/>
    </xf>
    <xf numFmtId="4" fontId="22" fillId="0" borderId="1" xfId="0" applyNumberFormat="1" applyFont="1" applyBorder="1" applyAlignment="1" applyProtection="1">
      <alignment horizontal="center" vertical="center" wrapText="1"/>
      <protection locked="0"/>
    </xf>
    <xf numFmtId="2" fontId="22" fillId="0" borderId="1" xfId="0" applyNumberFormat="1" applyFont="1" applyBorder="1" applyAlignment="1" applyProtection="1">
      <alignment horizontal="center" vertical="center" wrapText="1"/>
      <protection locked="0"/>
    </xf>
    <xf numFmtId="4" fontId="22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 applyProtection="1">
      <alignment horizontal="center" vertical="center" wrapText="1"/>
      <protection locked="0"/>
    </xf>
    <xf numFmtId="9" fontId="22" fillId="0" borderId="1" xfId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Porcentagem" xfId="1" builtinId="5"/>
  </cellStyles>
  <dxfs count="126"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wrapTex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  <border outline="0">
        <left style="thin">
          <color rgb="FFA6A6A6"/>
        </left>
        <right style="thin">
          <color rgb="FFA6A6A6"/>
        </right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  <border outline="0">
        <left style="thin">
          <color rgb="FFA6A6A6"/>
        </left>
        <right style="thin">
          <color rgb="FFA6A6A6"/>
        </right>
        <top/>
        <bottom/>
      </border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327030"/>
      <color rgb="FFA2C8E8"/>
      <color rgb="FFB5D4ED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4.xml"/><Relationship Id="rId18" Type="http://schemas.openxmlformats.org/officeDocument/2006/relationships/pivotTable" Target="pivotTables/pivotTable2.xml"/><Relationship Id="rId26" Type="http://schemas.openxmlformats.org/officeDocument/2006/relationships/powerPivotData" Target="model/item.data"/><Relationship Id="rId39" Type="http://schemas.openxmlformats.org/officeDocument/2006/relationships/customXml" Target="../customXml/item12.xml"/><Relationship Id="rId21" Type="http://schemas.openxmlformats.org/officeDocument/2006/relationships/pivotTable" Target="pivotTables/pivotTable5.xml"/><Relationship Id="rId34" Type="http://schemas.openxmlformats.org/officeDocument/2006/relationships/customXml" Target="../customXml/item7.xml"/><Relationship Id="rId42" Type="http://schemas.openxmlformats.org/officeDocument/2006/relationships/customXml" Target="../customXml/item15.xml"/><Relationship Id="rId47" Type="http://schemas.openxmlformats.org/officeDocument/2006/relationships/customXml" Target="../customXml/item20.xml"/><Relationship Id="rId50" Type="http://schemas.openxmlformats.org/officeDocument/2006/relationships/customXml" Target="../customXml/item23.xml"/><Relationship Id="rId55" Type="http://schemas.openxmlformats.org/officeDocument/2006/relationships/customXml" Target="../customXml/item2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7.xml"/><Relationship Id="rId29" Type="http://schemas.openxmlformats.org/officeDocument/2006/relationships/customXml" Target="../customXml/item2.xml"/><Relationship Id="rId11" Type="http://schemas.microsoft.com/office/2007/relationships/slicerCache" Target="slicerCaches/slicerCache1.xml"/><Relationship Id="rId24" Type="http://schemas.openxmlformats.org/officeDocument/2006/relationships/styles" Target="styles.xml"/><Relationship Id="rId32" Type="http://schemas.openxmlformats.org/officeDocument/2006/relationships/customXml" Target="../customXml/item5.xml"/><Relationship Id="rId37" Type="http://schemas.openxmlformats.org/officeDocument/2006/relationships/customXml" Target="../customXml/item10.xml"/><Relationship Id="rId40" Type="http://schemas.openxmlformats.org/officeDocument/2006/relationships/customXml" Target="../customXml/item13.xml"/><Relationship Id="rId45" Type="http://schemas.openxmlformats.org/officeDocument/2006/relationships/customXml" Target="../customXml/item18.xml"/><Relationship Id="rId53" Type="http://schemas.openxmlformats.org/officeDocument/2006/relationships/customXml" Target="../customXml/item26.xml"/><Relationship Id="rId5" Type="http://schemas.openxmlformats.org/officeDocument/2006/relationships/worksheet" Target="worksheets/sheet5.xml"/><Relationship Id="rId19" Type="http://schemas.openxmlformats.org/officeDocument/2006/relationships/pivotTable" Target="pivotTables/pivotTable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ivotCacheDefinition" Target="pivotCache/pivotCacheDefinition5.xml"/><Relationship Id="rId22" Type="http://schemas.openxmlformats.org/officeDocument/2006/relationships/theme" Target="theme/theme1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Relationship Id="rId35" Type="http://schemas.openxmlformats.org/officeDocument/2006/relationships/customXml" Target="../customXml/item8.xml"/><Relationship Id="rId43" Type="http://schemas.openxmlformats.org/officeDocument/2006/relationships/customXml" Target="../customXml/item16.xml"/><Relationship Id="rId48" Type="http://schemas.openxmlformats.org/officeDocument/2006/relationships/customXml" Target="../customXml/item21.xml"/><Relationship Id="rId56" Type="http://schemas.openxmlformats.org/officeDocument/2006/relationships/customXml" Target="../customXml/item29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4.xml"/><Relationship Id="rId3" Type="http://schemas.openxmlformats.org/officeDocument/2006/relationships/worksheet" Target="worksheets/sheet3.xml"/><Relationship Id="rId12" Type="http://schemas.openxmlformats.org/officeDocument/2006/relationships/pivotCacheDefinition" Target="pivotCache/pivotCacheDefinition3.xml"/><Relationship Id="rId17" Type="http://schemas.openxmlformats.org/officeDocument/2006/relationships/pivotTable" Target="pivotTables/pivotTable1.xml"/><Relationship Id="rId25" Type="http://schemas.openxmlformats.org/officeDocument/2006/relationships/sharedStrings" Target="sharedStrings.xml"/><Relationship Id="rId33" Type="http://schemas.openxmlformats.org/officeDocument/2006/relationships/customXml" Target="../customXml/item6.xml"/><Relationship Id="rId38" Type="http://schemas.openxmlformats.org/officeDocument/2006/relationships/customXml" Target="../customXml/item11.xml"/><Relationship Id="rId46" Type="http://schemas.openxmlformats.org/officeDocument/2006/relationships/customXml" Target="../customXml/item19.xml"/><Relationship Id="rId20" Type="http://schemas.openxmlformats.org/officeDocument/2006/relationships/pivotTable" Target="pivotTables/pivotTable4.xml"/><Relationship Id="rId41" Type="http://schemas.openxmlformats.org/officeDocument/2006/relationships/customXml" Target="../customXml/item14.xml"/><Relationship Id="rId54" Type="http://schemas.openxmlformats.org/officeDocument/2006/relationships/customXml" Target="../customXml/item2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6.xml"/><Relationship Id="rId23" Type="http://schemas.openxmlformats.org/officeDocument/2006/relationships/connections" Target="connections.xml"/><Relationship Id="rId28" Type="http://schemas.openxmlformats.org/officeDocument/2006/relationships/customXml" Target="../customXml/item1.xml"/><Relationship Id="rId36" Type="http://schemas.openxmlformats.org/officeDocument/2006/relationships/customXml" Target="../customXml/item9.xml"/><Relationship Id="rId49" Type="http://schemas.openxmlformats.org/officeDocument/2006/relationships/customXml" Target="../customXml/item22.xml"/><Relationship Id="rId57" Type="http://schemas.openxmlformats.org/officeDocument/2006/relationships/customXml" Target="../customXml/item30.xml"/><Relationship Id="rId10" Type="http://schemas.openxmlformats.org/officeDocument/2006/relationships/pivotCacheDefinition" Target="pivotCache/pivotCacheDefinition2.xml"/><Relationship Id="rId31" Type="http://schemas.openxmlformats.org/officeDocument/2006/relationships/customXml" Target="../customXml/item4.xml"/><Relationship Id="rId44" Type="http://schemas.openxmlformats.org/officeDocument/2006/relationships/customXml" Target="../customXml/item17.xml"/><Relationship Id="rId52" Type="http://schemas.openxmlformats.org/officeDocument/2006/relationships/customXml" Target="../customXml/item2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R$ Estimado por Fonte</a:t>
            </a:r>
            <a:endParaRPr lang="pt-BR" sz="14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0.13000295275590551"/>
              <c:y val="4.119495479731700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0.20062325021872265"/>
              <c:y val="2.6432633420822608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5.6254374453193349E-3"/>
              <c:y val="-2.210411198600174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0.16553201770280807"/>
              <c:y val="-3.4448818897637795E-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0.16613657079475944"/>
              <c:y val="-2.7890784485272674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0.24358979276999651"/>
              <c:y val="4.6296296296296294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v>R$ Estimado (Cob. Estadual)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#,##0.00</c:formatCode>
              <c:ptCount val="1"/>
              <c:pt idx="0">
                <c:v>24736818.789999999</c:v>
              </c:pt>
            </c:numLit>
          </c:val>
          <c:extLst>
            <c:ext xmlns:c16="http://schemas.microsoft.com/office/drawing/2014/chart" uri="{C3380CC4-5D6E-409C-BE32-E72D297353CC}">
              <c16:uniqueId val="{00000003-CAE1-435F-8DC1-5EB1A6C6E817}"/>
            </c:ext>
          </c:extLst>
        </c:ser>
        <c:ser>
          <c:idx val="1"/>
          <c:order val="1"/>
          <c:tx>
            <c:v>R$ Estimado (Cob. Federal)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BA2-4762-B281-345FFAAACD71}"/>
              </c:ext>
            </c:extLst>
          </c:dPt>
          <c:dLbls>
            <c:dLbl>
              <c:idx val="0"/>
              <c:layout>
                <c:manualLayout>
                  <c:x val="-0.24358979276999651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A2-4762-B281-345FFAAAC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#,##0.00</c:formatCode>
              <c:ptCount val="1"/>
            </c:numLit>
          </c:val>
          <c:extLst>
            <c:ext xmlns:c16="http://schemas.microsoft.com/office/drawing/2014/chart" uri="{C3380CC4-5D6E-409C-BE32-E72D297353CC}">
              <c16:uniqueId val="{00000004-CAE1-435F-8DC1-5EB1A6C6E817}"/>
            </c:ext>
          </c:extLst>
        </c:ser>
        <c:ser>
          <c:idx val="2"/>
          <c:order val="2"/>
          <c:tx>
            <c:v>R$ Estimado (CFURH)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#,##0.00</c:formatCode>
              <c:ptCount val="1"/>
              <c:pt idx="0">
                <c:v>3067539.79</c:v>
              </c:pt>
            </c:numLit>
          </c:val>
          <c:extLst>
            <c:ext xmlns:c16="http://schemas.microsoft.com/office/drawing/2014/chart" uri="{C3380CC4-5D6E-409C-BE32-E72D297353CC}">
              <c16:uniqueId val="{00000005-CAE1-435F-8DC1-5EB1A6C6E817}"/>
            </c:ext>
          </c:extLst>
        </c:ser>
        <c:ser>
          <c:idx val="3"/>
          <c:order val="3"/>
          <c:tx>
            <c:v>R$ Estimado (Outras)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#,##0.00</c:formatCode>
              <c:ptCount val="1"/>
            </c:numLit>
          </c:val>
          <c:extLst>
            <c:ext xmlns:c16="http://schemas.microsoft.com/office/drawing/2014/chart" uri="{C3380CC4-5D6E-409C-BE32-E72D297353CC}">
              <c16:uniqueId val="{00000006-CAE1-435F-8DC1-5EB1A6C6E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22336671"/>
        <c:axId val="322335423"/>
      </c:barChart>
      <c:valAx>
        <c:axId val="322335423"/>
        <c:scaling>
          <c:orientation val="minMax"/>
        </c:scaling>
        <c:delete val="1"/>
        <c:axPos val="b"/>
        <c:numFmt formatCode="#,##0.00" sourceLinked="0"/>
        <c:majorTickMark val="out"/>
        <c:minorTickMark val="none"/>
        <c:tickLblPos val="nextTo"/>
        <c:crossAx val="322336671"/>
        <c:crosses val="autoZero"/>
        <c:crossBetween val="between"/>
        <c:extLst>
          <c:ext xmlns:c15="http://schemas.microsoft.com/office/drawing/2012/chart" uri="{F40574EE-89B7-4290-83BB-5DA773EAF853}">
            <c15:numFmt c:formatCode="#,##0.00" c:sourceLinked="1"/>
          </c:ext>
        </c:extLst>
      </c:valAx>
      <c:catAx>
        <c:axId val="322336671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322335423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5="http://schemas.microsoft.com/office/drawing/2012/chart" uri="{723BEF56-08C2-4564-9609-F4CBC75E7E54}">
      <c15:pivotSource>
        <c15:name>[PAPI-21-23 UGRHi 09 planilha atualizada janeiro 2023.xlsx]PivotChartTable1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R$ Estimado por Executor</a:t>
            </a:r>
            <a:endParaRPr lang="pt-BR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(vazio)</c:v>
              </c:pt>
              <c:pt idx="1">
                <c:v>Estado</c:v>
              </c:pt>
              <c:pt idx="2">
                <c:v>Município</c:v>
              </c:pt>
              <c:pt idx="3">
                <c:v>Sociedade Civil</c:v>
              </c:pt>
            </c:strLit>
          </c:cat>
          <c:val>
            <c:numLit>
              <c:formatCode>#,##0</c:formatCode>
              <c:ptCount val="4"/>
              <c:pt idx="0">
                <c:v>1915980</c:v>
              </c:pt>
              <c:pt idx="1">
                <c:v>3005852.67</c:v>
              </c:pt>
              <c:pt idx="2">
                <c:v>21615091.410000004</c:v>
              </c:pt>
              <c:pt idx="3">
                <c:v>1540835.42</c:v>
              </c:pt>
            </c:numLit>
          </c:val>
          <c:extLst>
            <c:ext xmlns:c16="http://schemas.microsoft.com/office/drawing/2014/chart" uri="{C3380CC4-5D6E-409C-BE32-E72D297353CC}">
              <c16:uniqueId val="{00000000-F843-41EF-A886-342C55645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4582847"/>
        <c:axId val="1914584511"/>
      </c:barChart>
      <c:catAx>
        <c:axId val="191458284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4584511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914584511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914582847"/>
        <c:crosses val="autoZero"/>
        <c:crossBetween val="between"/>
        <c:extLst>
          <c:ext xmlns:c15="http://schemas.microsoft.com/office/drawing/2012/chart" uri="{F40574EE-89B7-4290-83BB-5DA773EAF853}">
            <c15:numFmt c:formatCode="#,##0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5="http://schemas.microsoft.com/office/drawing/2012/chart" uri="{723BEF56-08C2-4564-9609-F4CBC75E7E54}">
      <c15:pivotSource>
        <c15:name>[PAPI-21-23 UGRHi 09 planilha atualizada janeiro 2023.xlsx]PivotChartTable2</c15:name>
        <c15:fmtId val="0"/>
      </c15:pivotSource>
      <c15:pivotOptions>
        <c15:dropZoneFilter val="1"/>
        <c15:dropZoneCategories val="1"/>
        <c15:dropZoneData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R$</a:t>
            </a:r>
            <a:r>
              <a:rPr lang="en-US" b="1" baseline="0"/>
              <a:t> Estimado por ano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2021</c:v>
              </c:pt>
              <c:pt idx="1">
                <c:v>2022</c:v>
              </c:pt>
              <c:pt idx="2">
                <c:v>2023</c:v>
              </c:pt>
            </c:strLit>
          </c:cat>
          <c:val>
            <c:numLit>
              <c:formatCode>#,##0</c:formatCode>
              <c:ptCount val="3"/>
              <c:pt idx="0">
                <c:v>9911262.4700000007</c:v>
              </c:pt>
              <c:pt idx="1">
                <c:v>8871368.9299999997</c:v>
              </c:pt>
              <c:pt idx="2">
                <c:v>9295128.0999999996</c:v>
              </c:pt>
            </c:numLit>
          </c:val>
          <c:extLst>
            <c:ext xmlns:c16="http://schemas.microsoft.com/office/drawing/2014/chart" uri="{C3380CC4-5D6E-409C-BE32-E72D297353CC}">
              <c16:uniqueId val="{00000000-1B1E-471E-8329-8E14F1326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4582847"/>
        <c:axId val="1914584511"/>
      </c:barChart>
      <c:catAx>
        <c:axId val="191458284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4584511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914584511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914582847"/>
        <c:crosses val="autoZero"/>
        <c:crossBetween val="between"/>
        <c:extLst>
          <c:ext xmlns:c15="http://schemas.microsoft.com/office/drawing/2012/chart" uri="{F40574EE-89B7-4290-83BB-5DA773EAF853}">
            <c15:numFmt c:formatCode="#,##0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5="http://schemas.microsoft.com/office/drawing/2012/chart" uri="{723BEF56-08C2-4564-9609-F4CBC75E7E54}">
      <c15:pivotSource>
        <c15:name>[PAPI-21-23 UGRHi 09 planilha atualizada janeiro 2023.xlsx]PivotChartTable4</c15:name>
        <c15:fmtId val="0"/>
      </c15:pivotSource>
      <c15:pivotOptions>
        <c15:dropZoneFilter val="1"/>
        <c15:dropZoneCategories val="1"/>
        <c15:dropZoneData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R$</a:t>
            </a:r>
            <a:r>
              <a:rPr lang="en-US" b="1" baseline="0"/>
              <a:t> Estimado por subPDC (em mil reais)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1"/>
              <c:pt idx="0">
                <c:v>22</c:v>
              </c:pt>
              <c:pt idx="1">
                <c:v>25</c:v>
              </c:pt>
              <c:pt idx="2">
                <c:v>31</c:v>
              </c:pt>
              <c:pt idx="3">
                <c:v>33</c:v>
              </c:pt>
              <c:pt idx="4">
                <c:v>41</c:v>
              </c:pt>
              <c:pt idx="5">
                <c:v>42</c:v>
              </c:pt>
              <c:pt idx="6">
                <c:v>43</c:v>
              </c:pt>
              <c:pt idx="7">
                <c:v>51</c:v>
              </c:pt>
              <c:pt idx="8">
                <c:v>61</c:v>
              </c:pt>
              <c:pt idx="9">
                <c:v>71</c:v>
              </c:pt>
              <c:pt idx="10">
                <c:v>82</c:v>
              </c:pt>
            </c:strLit>
          </c:cat>
          <c:val>
            <c:numLit>
              <c:formatCode>#,##0</c:formatCode>
              <c:ptCount val="11"/>
              <c:pt idx="0">
                <c:v>901.0966699999999</c:v>
              </c:pt>
              <c:pt idx="1">
                <c:v>2104.7559999999999</c:v>
              </c:pt>
              <c:pt idx="2">
                <c:v>7517.6374999999998</c:v>
              </c:pt>
              <c:pt idx="3">
                <c:v>3989.9023399999996</c:v>
              </c:pt>
              <c:pt idx="4">
                <c:v>892.26279</c:v>
              </c:pt>
              <c:pt idx="5">
                <c:v>1565.7351799999999</c:v>
              </c:pt>
              <c:pt idx="6">
                <c:v>1046.72</c:v>
              </c:pt>
              <c:pt idx="7">
                <c:v>3067.5397899999998</c:v>
              </c:pt>
              <c:pt idx="8">
                <c:v>1079.0904800000001</c:v>
              </c:pt>
              <c:pt idx="9">
                <c:v>5329.9285099999997</c:v>
              </c:pt>
              <c:pt idx="10">
                <c:v>583.09023999999999</c:v>
              </c:pt>
            </c:numLit>
          </c:val>
          <c:extLst>
            <c:ext xmlns:c16="http://schemas.microsoft.com/office/drawing/2014/chart" uri="{C3380CC4-5D6E-409C-BE32-E72D297353CC}">
              <c16:uniqueId val="{00000000-6DFA-4443-904F-7BA2FD9FE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4582847"/>
        <c:axId val="1914584511"/>
      </c:barChart>
      <c:catAx>
        <c:axId val="191458284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4584511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914584511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914582847"/>
        <c:crosses val="autoZero"/>
        <c:crossBetween val="between"/>
        <c:extLst>
          <c:ext xmlns:c15="http://schemas.microsoft.com/office/drawing/2012/chart" uri="{F40574EE-89B7-4290-83BB-5DA773EAF853}">
            <c15:numFmt c:formatCode="#,##0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2857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5="http://schemas.microsoft.com/office/drawing/2012/chart" uri="{723BEF56-08C2-4564-9609-F4CBC75E7E54}">
      <c15:pivotSource>
        <c15:name>[PAPI-21-23 UGRHi 09 planilha atualizada janeiro 2023.xlsx]PivotChartTable3</c15:name>
        <c15:fmtId val="0"/>
      </c15:pivotSource>
      <c15:pivotOptions>
        <c15:dropZoneFilter val="1"/>
        <c15:dropZoneCategories val="1"/>
        <c15:dropZoneData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R$ Estimado </a:t>
            </a:r>
            <a:r>
              <a:rPr lang="pt-BR" sz="1400" b="1" i="0" baseline="0">
                <a:effectLst/>
              </a:rPr>
              <a:t>por PDC</a:t>
            </a:r>
            <a:endParaRPr lang="pt-BR" sz="14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 sz="1200"/>
          </a:p>
        </c:rich>
      </c:tx>
      <c:layout>
        <c:manualLayout>
          <c:xMode val="edge"/>
          <c:yMode val="edge"/>
          <c:x val="0.31290266841644793"/>
          <c:y val="1.7497812773403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bg1">
              <a:lumMod val="85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E4-406D-AF0D-A790C6CD2A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E4-406D-AF0D-A790C6CD2A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AE4-406D-AF0D-A790C6CD2A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Não Prioritário</c:v>
              </c:pt>
              <c:pt idx="1">
                <c:v>PDC 1 e 2</c:v>
              </c:pt>
              <c:pt idx="2">
                <c:v>Prioritário</c:v>
              </c:pt>
            </c:strLit>
          </c:cat>
          <c:val>
            <c:numLit>
              <c:formatCode>#,##0</c:formatCode>
              <c:ptCount val="3"/>
              <c:pt idx="0">
                <c:v>5703140.1600000001</c:v>
              </c:pt>
              <c:pt idx="1">
                <c:v>3005852.67</c:v>
              </c:pt>
              <c:pt idx="2">
                <c:v>19368766.670000002</c:v>
              </c:pt>
            </c:numLit>
          </c:val>
          <c:extLst>
            <c:ext xmlns:c16="http://schemas.microsoft.com/office/drawing/2014/chart" uri="{C3380CC4-5D6E-409C-BE32-E72D297353CC}">
              <c16:uniqueId val="{00000000-0239-48AA-9D5A-81B79B2D7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5="http://schemas.microsoft.com/office/drawing/2012/chart" uri="{723BEF56-08C2-4564-9609-F4CBC75E7E54}">
      <c15:pivotSource>
        <c15:name>[PAPI-21-23 UGRHi 09 planilha atualizada janeiro 2023.xlsx]PivotChartTable5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885264</xdr:colOff>
      <xdr:row>17</xdr:row>
      <xdr:rowOff>17369</xdr:rowOff>
    </xdr:from>
    <xdr:to>
      <xdr:col>16</xdr:col>
      <xdr:colOff>380999</xdr:colOff>
      <xdr:row>31</xdr:row>
      <xdr:rowOff>93569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EBFED88-F0A4-0E00-3E5D-EDAD5747C7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842402</xdr:colOff>
      <xdr:row>0</xdr:row>
      <xdr:rowOff>131669</xdr:rowOff>
    </xdr:from>
    <xdr:to>
      <xdr:col>15</xdr:col>
      <xdr:colOff>543205</xdr:colOff>
      <xdr:row>15</xdr:row>
      <xdr:rowOff>17369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24A1623-3754-57DB-2353-2E4D02E2B7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180856</xdr:colOff>
      <xdr:row>17</xdr:row>
      <xdr:rowOff>29135</xdr:rowOff>
    </xdr:from>
    <xdr:to>
      <xdr:col>8</xdr:col>
      <xdr:colOff>716017</xdr:colOff>
      <xdr:row>31</xdr:row>
      <xdr:rowOff>105335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6962277-3DCE-723E-9565-EF0A46D6CA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307123</xdr:colOff>
      <xdr:row>1</xdr:row>
      <xdr:rowOff>40421</xdr:rowOff>
    </xdr:from>
    <xdr:to>
      <xdr:col>3</xdr:col>
      <xdr:colOff>1756550</xdr:colOff>
      <xdr:row>7</xdr:row>
      <xdr:rowOff>186098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Ano">
              <a:extLst>
                <a:ext uri="{FF2B5EF4-FFF2-40B4-BE49-F238E27FC236}">
                  <a16:creationId xmlns:a16="http://schemas.microsoft.com/office/drawing/2014/main" id="{54C5B6CC-1685-90BE-5850-F0CA13C618C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73270" y="230921"/>
              <a:ext cx="1455964" cy="128867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>
    <xdr:from>
      <xdr:col>5</xdr:col>
      <xdr:colOff>39221</xdr:colOff>
      <xdr:row>36</xdr:row>
      <xdr:rowOff>129988</xdr:rowOff>
    </xdr:from>
    <xdr:to>
      <xdr:col>15</xdr:col>
      <xdr:colOff>593912</xdr:colOff>
      <xdr:row>51</xdr:row>
      <xdr:rowOff>15688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630E0A2-802E-8A24-EC35-FD5DAA7E39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610720</xdr:colOff>
      <xdr:row>0</xdr:row>
      <xdr:rowOff>118782</xdr:rowOff>
    </xdr:from>
    <xdr:to>
      <xdr:col>7</xdr:col>
      <xdr:colOff>935691</xdr:colOff>
      <xdr:row>15</xdr:row>
      <xdr:rowOff>4482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59E0861-B3D1-303E-0A02-611C2B3B01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Irene Sabatino Pereira" refreshedDate="44944.662310648149" backgroundQuery="1" createdVersion="8" refreshedVersion="8" minRefreshableVersion="3" recordCount="0" supportSubquery="1" supportAdvancedDrill="1" xr:uid="{BF1027D6-4D2B-4B0D-A60F-379619875E51}">
  <cacheSource type="external" connectionId="7"/>
  <cacheFields count="7">
    <cacheField name="[Measures].[R$ Estimado]" caption="R$ Estimado" numFmtId="0" hierarchy="28" level="32767"/>
    <cacheField name="[Measures].[R$ Estimado (mil)]" caption="R$ Estimado (mil)" numFmtId="0" hierarchy="36" level="32767"/>
    <cacheField name="[PAPI_21_23].[SubPDC].[SubPDC]" caption="SubPDC" numFmtId="0" hierarchy="4" level="1">
      <sharedItems count="18">
        <s v="1.4 - Monitoramento"/>
        <s v="2.2 - Outorga"/>
        <s v="2.5 - Monitoramento e SI"/>
        <s v="3.1 - Efluentes"/>
        <s v="3.2 - Resíduos"/>
        <s v="3.3 - Drenagem"/>
        <s v="3.3 - Resíduos"/>
        <s v="3.4 - Erosão"/>
        <s v="4.1 - Erosão"/>
        <s v="4.1 - Mananciais"/>
        <s v="4.2 - Conservação"/>
        <s v="4.2 - Vegetação"/>
        <s v="4.3 - Mananciais"/>
        <s v="5.1 - Perdas"/>
        <s v="6.1 - Captação"/>
        <s v="6.2 - Segurança"/>
        <s v="7.1 - Drenagem"/>
        <s v="8.2 - Educação"/>
      </sharedItems>
    </cacheField>
    <cacheField name="[Measures].[R$ Estimado (Cob. Estadual)]" caption="R$ Estimado (Cob. Estadual)" numFmtId="0" hierarchy="37" level="32767"/>
    <cacheField name="[Measures].[R$ Estimado (Cob. Federal)]" caption="R$ Estimado (Cob. Federal)" numFmtId="0" hierarchy="38" level="32767"/>
    <cacheField name="[Measures].[R$ Estimado (Outras)]" caption="R$ Estimado (Outras)" numFmtId="0" hierarchy="40" level="32767"/>
    <cacheField name="[PAPI_21_23].[Ano].[Ano]" caption="Ano" numFmtId="0" hierarchy="3" level="1">
      <sharedItems containsSemiMixedTypes="0" containsNonDate="0" containsString="0"/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>
      <fieldsUsage count="2">
        <fieldUsage x="-1"/>
        <fieldUsage x="6"/>
      </fieldsUsage>
    </cacheHierarchy>
    <cacheHierarchy uniqueName="[PAPI_21_23].[SubPDC]" caption="SubPDC" attribute="1" defaultMemberUniqueName="[PAPI_21_23].[SubPDC].[All]" allUniqueName="[PAPI_21_23].[SubPDC].[All]" dimensionUniqueName="[PAPI_21_23]" displayFolder="" count="2" memberValueDatatype="130" unbalanced="0">
      <fieldsUsage count="2">
        <fieldUsage x="-1"/>
        <fieldUsage x="2"/>
      </fieldsUsage>
    </cacheHierarchy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 oneField="1">
      <fieldsUsage count="1">
        <fieldUsage x="0"/>
      </fieldsUsage>
    </cacheHierarchy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 oneField="1">
      <fieldsUsage count="1">
        <fieldUsage x="1"/>
      </fieldsUsage>
    </cacheHierarchy>
    <cacheHierarchy uniqueName="[Measures].[R$ Estimado (Cob. Estadual)]" caption="R$ Estimado (Cob. Estadual)" measure="1" displayFolder="" measureGroup="PAPI_21_23" count="0" oneField="1">
      <fieldsUsage count="1">
        <fieldUsage x="3"/>
      </fieldsUsage>
    </cacheHierarchy>
    <cacheHierarchy uniqueName="[Measures].[R$ Estimado (Cob. Federal)]" caption="R$ Estimado (Cob. Federal)" measure="1" displayFolder="" measureGroup="PAPI_21_23" count="0" oneField="1">
      <fieldsUsage count="1">
        <fieldUsage x="4"/>
      </fieldsUsage>
    </cacheHierarchy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 oneField="1">
      <fieldsUsage count="1">
        <fieldUsage x="5"/>
      </fieldsUsage>
    </cacheHierarchy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rene Sabatino Pereira" refreshedDate="44944.662305092592" backgroundQuery="1" createdVersion="3" refreshedVersion="8" minRefreshableVersion="3" recordCount="0" supportSubquery="1" supportAdvancedDrill="1" xr:uid="{6F6F73ED-98BC-48D5-B32A-6C4351F5CD4C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/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/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29860604"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rene Sabatino Pereira" refreshedDate="44944.662303124998" backgroundQuery="1" createdVersion="8" refreshedVersion="8" minRefreshableVersion="3" recordCount="0" supportSubquery="1" supportAdvancedDrill="1" xr:uid="{BD325251-27CA-4935-8693-0C664823E9F9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PAPI_21_23].[subPDC cod].[subPDC cod]" caption="subPDC cod" numFmtId="0" hierarchy="21" level="1">
      <sharedItems containsSemiMixedTypes="0" containsString="0" containsNumber="1" containsInteger="1" minValue="22" maxValue="82" count="11">
        <n v="22"/>
        <n v="25"/>
        <n v="31"/>
        <n v="33"/>
        <n v="41"/>
        <n v="42"/>
        <n v="43"/>
        <n v="51"/>
        <n v="61"/>
        <n v="71"/>
        <n v="82"/>
      </sharedItems>
      <extLst>
        <ext xmlns:x15="http://schemas.microsoft.com/office/spreadsheetml/2010/11/main" uri="{4F2E5C28-24EA-4eb8-9CBF-B6C8F9C3D259}">
          <x15:cachedUniqueNames>
            <x15:cachedUniqueName index="0" name="[PAPI_21_23].[subPDC cod].&amp;[22]"/>
            <x15:cachedUniqueName index="1" name="[PAPI_21_23].[subPDC cod].&amp;[25]"/>
            <x15:cachedUniqueName index="2" name="[PAPI_21_23].[subPDC cod].&amp;[31]"/>
            <x15:cachedUniqueName index="3" name="[PAPI_21_23].[subPDC cod].&amp;[33]"/>
            <x15:cachedUniqueName index="4" name="[PAPI_21_23].[subPDC cod].&amp;[41]"/>
            <x15:cachedUniqueName index="5" name="[PAPI_21_23].[subPDC cod].&amp;[42]"/>
            <x15:cachedUniqueName index="6" name="[PAPI_21_23].[subPDC cod].&amp;[43]"/>
            <x15:cachedUniqueName index="7" name="[PAPI_21_23].[subPDC cod].&amp;[51]"/>
            <x15:cachedUniqueName index="8" name="[PAPI_21_23].[subPDC cod].&amp;[61]"/>
            <x15:cachedUniqueName index="9" name="[PAPI_21_23].[subPDC cod].&amp;[71]"/>
            <x15:cachedUniqueName index="10" name="[PAPI_21_23].[subPDC cod].&amp;[82]"/>
          </x15:cachedUniqueNames>
        </ext>
      </extLst>
    </cacheField>
    <cacheField name="[Measures].[R$ Estimado (mil)]" caption="R$ Estimado (mil)" numFmtId="0" hierarchy="36" level="32767"/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0" memberValueDatatype="20" unbalanced="0"/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2" memberValueDatatype="20" unbalanced="0">
      <fieldsUsage count="2">
        <fieldUsage x="-1"/>
        <fieldUsage x="0"/>
      </fieldsUsage>
    </cacheHierarchy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/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 oneField="1">
      <fieldsUsage count="1">
        <fieldUsage x="1"/>
      </fieldsUsage>
    </cacheHierarchy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886955157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rene Sabatino Pereira" refreshedDate="44944.662304398145" backgroundQuery="1" createdVersion="8" refreshedVersion="8" minRefreshableVersion="3" recordCount="0" supportSubquery="1" supportAdvancedDrill="1" xr:uid="{41883820-B579-479C-B32E-C3B5C20DAD2F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Measures].[R$ Estimado]" caption="R$ Estimado" numFmtId="0" hierarchy="28" level="32767"/>
    <cacheField name="[PAPI_21_23].[Prioridade do SubPDC].[Prioridade do SubPDC]" caption="Prioridade do SubPDC" numFmtId="0" hierarchy="5" level="1">
      <sharedItems count="3">
        <s v="Não Prioritário"/>
        <s v="PDC 1 e 2"/>
        <s v="Prioritário"/>
      </sharedItems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0" memberValueDatatype="20" unbalanced="0"/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2" memberValueDatatype="130" unbalanced="0">
      <fieldsUsage count="2">
        <fieldUsage x="-1"/>
        <fieldUsage x="1"/>
      </fieldsUsage>
    </cacheHierarchy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 oneField="1">
      <fieldsUsage count="1">
        <fieldUsage x="0"/>
      </fieldsUsage>
    </cacheHierarchy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79389721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rene Sabatino Pereira" refreshedDate="44944.662306365739" backgroundQuery="1" createdVersion="8" refreshedVersion="8" minRefreshableVersion="3" recordCount="0" supportSubquery="1" supportAdvancedDrill="1" xr:uid="{8AE4FB0F-726B-4C01-9627-2BF3B041FB1F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Measures].[R$ Estimado]" caption="R$ Estimado" numFmtId="0" hierarchy="28" level="32767"/>
    <cacheField name="[PAPI_21_23].[Ano].[Ano]" caption="Ano" numFmtId="0" hierarchy="3" level="1">
      <sharedItems containsSemiMixedTypes="0" containsString="0" containsNumber="1" containsInteger="1" minValue="2021" maxValue="2023" count="3">
        <n v="2021"/>
        <n v="2022"/>
        <n v="2023"/>
      </sharedItems>
      <extLst>
        <ext xmlns:x15="http://schemas.microsoft.com/office/spreadsheetml/2010/11/main" uri="{4F2E5C28-24EA-4eb8-9CBF-B6C8F9C3D259}">
          <x15:cachedUniqueNames>
            <x15:cachedUniqueName index="0" name="[PAPI_21_23].[Ano].&amp;[2021]"/>
            <x15:cachedUniqueName index="1" name="[PAPI_21_23].[Ano].&amp;[2022]"/>
            <x15:cachedUniqueName index="2" name="[PAPI_21_23].[Ano].&amp;[2023]"/>
          </x15:cachedUniqueNames>
        </ext>
      </extLst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>
      <fieldsUsage count="2">
        <fieldUsage x="-1"/>
        <fieldUsage x="1"/>
      </fieldsUsage>
    </cacheHierarchy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 oneField="1">
      <fieldsUsage count="1">
        <fieldUsage x="0"/>
      </fieldsUsage>
    </cacheHierarchy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180879748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rene Sabatino Pereira" refreshedDate="44944.662307986109" backgroundQuery="1" createdVersion="8" refreshedVersion="8" minRefreshableVersion="3" recordCount="0" supportSubquery="1" supportAdvancedDrill="1" xr:uid="{0706CAA3-C040-4DD5-8EE8-99FE5B03944C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3">
    <cacheField name="[Measures].[R$ Estimado]" caption="R$ Estimado" numFmtId="0" hierarchy="28" level="32767"/>
    <cacheField name="[PAPI_21_23].[Segmento do executor].[Segmento do executor]" caption="Segmento do executor" numFmtId="0" hierarchy="9" level="1">
      <sharedItems containsBlank="1" count="4">
        <m/>
        <s v="Estado"/>
        <s v="Município"/>
        <s v="Sociedade Civil"/>
      </sharedItems>
    </cacheField>
    <cacheField name="[PAPI_21_23].[Ano].[Ano]" caption="Ano" numFmtId="0" hierarchy="3" level="1">
      <sharedItems containsSemiMixedTypes="0" containsNonDate="0" containsString="0"/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>
      <fieldsUsage count="2">
        <fieldUsage x="-1"/>
        <fieldUsage x="2"/>
      </fieldsUsage>
    </cacheHierarchy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2" memberValueDatatype="130" unbalanced="0">
      <fieldsUsage count="2">
        <fieldUsage x="-1"/>
        <fieldUsage x="1"/>
      </fieldsUsage>
    </cacheHierarchy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 oneField="1">
      <fieldsUsage count="1">
        <fieldUsage x="0"/>
      </fieldsUsage>
    </cacheHierarchy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615541903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rene Sabatino Pereira" refreshedDate="44944.662309375002" backgroundQuery="1" createdVersion="8" refreshedVersion="8" minRefreshableVersion="3" recordCount="0" supportSubquery="1" supportAdvancedDrill="1" xr:uid="{E51AE9E9-EB89-4635-ADB9-540CDF726325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Measures].[R$ Estimado (Cob. Estadual)]" caption="R$ Estimado (Cob. Estadual)" numFmtId="0" hierarchy="37" level="32767"/>
    <cacheField name="[Measures].[R$ Estimado (Cob. Federal)]" caption="R$ Estimado (Cob. Federal)" numFmtId="0" hierarchy="38" level="32767"/>
    <cacheField name="[Measures].[R$ Estimado (CFURH)]" caption="R$ Estimado (CFURH)" numFmtId="0" hierarchy="39" level="32767"/>
    <cacheField name="[Measures].[R$ Estimado (Outras)]" caption="R$ Estimado (Outras)" numFmtId="0" hierarchy="40" level="32767"/>
    <cacheField name="[PAPI_21_23].[Ano].[Ano]" caption="Ano" numFmtId="0" hierarchy="3" level="1">
      <sharedItems containsSemiMixedTypes="0" containsNonDate="0" containsString="0"/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>
      <fieldsUsage count="2">
        <fieldUsage x="-1"/>
        <fieldUsage x="4"/>
      </fieldsUsage>
    </cacheHierarchy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/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 oneField="1">
      <fieldsUsage count="1">
        <fieldUsage x="0"/>
      </fieldsUsage>
    </cacheHierarchy>
    <cacheHierarchy uniqueName="[Measures].[R$ Estimado (Cob. Federal)]" caption="R$ Estimado (Cob. Federal)" measure="1" displayFolder="" measureGroup="PAPI_21_23" count="0" oneField="1">
      <fieldsUsage count="1">
        <fieldUsage x="1"/>
      </fieldsUsage>
    </cacheHierarchy>
    <cacheHierarchy uniqueName="[Measures].[R$ Estimado (CFURH)]" caption="R$ Estimado (CFURH)" measure="1" displayFolder="" measureGroup="PAPI_21_23" count="0" oneField="1">
      <fieldsUsage count="1">
        <fieldUsage x="2"/>
      </fieldsUsage>
    </cacheHierarchy>
    <cacheHierarchy uniqueName="[Measures].[R$ Estimado (Outras)]" caption="R$ Estimado (Outras)" measure="1" displayFolder="" measureGroup="PAPI_21_23" count="0" oneField="1">
      <fieldsUsage count="1">
        <fieldUsage x="3"/>
      </fieldsUsage>
    </cacheHierarchy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817753615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F077EC-5038-4C02-928D-6754BC1BF992}" name="PivotChartTable3" cacheId="9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3">
  <location ref="A1:B13" firstHeaderRow="1" firstDataRow="1" firstDataCol="1"/>
  <pivotFields count="2">
    <pivotField axis="axisRow" allDrilled="1" subtotalTop="0" showAll="0" dataSourceSort="1" defaultSubtotal="0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dataField="1" subtotalTop="0" showAll="0" defaultSubtota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fld="1" subtotal="count" baseField="0" baseItem="0"/>
  </dataFields>
  <chartFormats count="1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4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2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12" columnCount="1" cacheId="886955157">
        <x15:pivotRow count="1">
          <x15:c>
            <x15:v>901.0966699999999</x15:v>
            <x15:x in="0"/>
          </x15:c>
        </x15:pivotRow>
        <x15:pivotRow count="1">
          <x15:c>
            <x15:v>2104.7559999999999</x15:v>
            <x15:x in="0"/>
          </x15:c>
        </x15:pivotRow>
        <x15:pivotRow count="1">
          <x15:c>
            <x15:v>7517.6374999999998</x15:v>
            <x15:x in="0"/>
          </x15:c>
        </x15:pivotRow>
        <x15:pivotRow count="1">
          <x15:c>
            <x15:v>3989.9023399999996</x15:v>
            <x15:x in="0"/>
          </x15:c>
        </x15:pivotRow>
        <x15:pivotRow count="1">
          <x15:c>
            <x15:v>892.26279</x15:v>
            <x15:x in="0"/>
          </x15:c>
        </x15:pivotRow>
        <x15:pivotRow count="1">
          <x15:c>
            <x15:v>1565.7351799999999</x15:v>
            <x15:x in="0"/>
          </x15:c>
        </x15:pivotRow>
        <x15:pivotRow count="1">
          <x15:c>
            <x15:v>1046.72</x15:v>
            <x15:x in="0"/>
          </x15:c>
        </x15:pivotRow>
        <x15:pivotRow count="1">
          <x15:c>
            <x15:v>3067.5397899999998</x15:v>
            <x15:x in="0"/>
          </x15:c>
        </x15:pivotRow>
        <x15:pivotRow count="1">
          <x15:c>
            <x15:v>1079.0904800000001</x15:v>
            <x15:x in="0"/>
          </x15:c>
        </x15:pivotRow>
        <x15:pivotRow count="1">
          <x15:c>
            <x15:v>5329.9285099999997</x15:v>
            <x15:x in="0"/>
          </x15:c>
        </x15:pivotRow>
        <x15:pivotRow count="1">
          <x15:c>
            <x15:v>583.09023999999999</x15:v>
            <x15:x in="0"/>
          </x15:c>
        </x15:pivotRow>
        <x15:pivotRow count="1">
          <x15:c>
            <x15:v>28077.759500000004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760A08-8CE2-4DE2-9382-114F76306389}" name="PivotChartTable1" cacheId="22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1">
  <location ref="A1:D2" firstHeaderRow="0" firstDataRow="1" firstDataCol="0"/>
  <pivotFields count="5"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allDrilled="1" subtotalTop="0" showAll="0" dataSourceSort="1" defaultSubtotal="0" defaultAttributeDrillState="1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fld="0" subtotal="count" baseField="0" baseItem="0"/>
    <dataField fld="1" subtotal="count" baseField="0" baseItem="0"/>
    <dataField fld="2" subtotal="count" baseField="0" baseItem="0"/>
    <dataField fld="3" subtotal="count" baseField="0" baseItem="0"/>
  </dataFields>
  <chartFormats count="5">
    <chartFormat chart="0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Hierarchies count="44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.00"/>
      </x15:pivotTableServerFormats>
    </ext>
    <ext xmlns:x15="http://schemas.microsoft.com/office/spreadsheetml/2010/11/main" uri="{44433962-1CF7-4059-B4EE-95C3D5FFCF73}">
      <x15:pivotTableData rowCount="1" columnCount="4" cacheId="817753615">
        <x15:pivotRow count="4">
          <x15:c>
            <x15:v>24736818.789999999</x15:v>
            <x15:x in="0"/>
          </x15:c>
          <x15:c t="e">
            <x15:v/>
            <x15:x in="0"/>
          </x15:c>
          <x15:c>
            <x15:v>3067539.79</x15:v>
            <x15:x in="0"/>
          </x15:c>
          <x15:c t="e">
            <x15:v/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D64736-C036-49F5-9F31-67A83693AB9B}" name="PivotChartTable2" cacheId="19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4">
  <location ref="A1:B6" firstHeaderRow="1" firstDataRow="1" firstDataCol="1"/>
  <pivotFields count="3">
    <pivotField dataField="1" subtotalTop="0" showAll="0" defaultSubtotal="0"/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  <pivotField allDrilled="1" subtotalTop="0" showAll="0" dataSourceSort="1" defaultSubtotal="0" defaultAttributeDrillState="1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fld="0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44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5" columnCount="1" cacheId="615541903">
        <x15:pivotRow count="1">
          <x15:c>
            <x15:v>1915980</x15:v>
            <x15:x in="0"/>
          </x15:c>
        </x15:pivotRow>
        <x15:pivotRow count="1">
          <x15:c>
            <x15:v>3005852.67</x15:v>
            <x15:x in="0"/>
          </x15:c>
        </x15:pivotRow>
        <x15:pivotRow count="1">
          <x15:c>
            <x15:v>21615091.410000004</x15:v>
            <x15:x in="0"/>
          </x15:c>
        </x15:pivotRow>
        <x15:pivotRow count="1">
          <x15:c>
            <x15:v>1540835.42</x15:v>
            <x15:x in="0"/>
          </x15:c>
        </x15:pivotRow>
        <x15:pivotRow count="1">
          <x15:c>
            <x15:v>28077759.500000004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AE3DE2-8E4F-45DA-A1DB-253D2DBB2F72}" name="PivotChartTable4" cacheId="16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2">
  <location ref="A1:B5" firstHeaderRow="1" firstDataRow="1" firstDataCol="1"/>
  <pivotFields count="2">
    <pivotField dataField="1" subtotalTop="0" showAll="0" defaultSubtotal="0"/>
    <pivotField axis="axisRow" allDrilled="1" subtotalTop="0" showAll="0" dataSourceSort="1" defaultSubtotal="0" defaultAttributeDrillState="1">
      <items count="3">
        <item x="0"/>
        <item x="1"/>
        <item x="2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fld="0" subtotal="count" baseField="0" baseItem="0"/>
  </dataFields>
  <chartFormats count="2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44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4" columnCount="1" cacheId="1808797488">
        <x15:pivotRow count="1">
          <x15:c>
            <x15:v>9911262.4700000007</x15:v>
            <x15:x in="0"/>
          </x15:c>
        </x15:pivotRow>
        <x15:pivotRow count="1">
          <x15:c>
            <x15:v>8871368.9299999997</x15:v>
            <x15:x in="0"/>
          </x15:c>
        </x15:pivotRow>
        <x15:pivotRow count="1">
          <x15:c>
            <x15:v>9295128.0999999996</x15:v>
            <x15:x in="0"/>
          </x15:c>
        </x15:pivotRow>
        <x15:pivotRow count="1">
          <x15:c>
            <x15:v>28077759.500000004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A38658-0618-4250-BD28-88038DD39D15}" name="PivotChartTable5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:B5" firstHeaderRow="1" firstDataRow="1" firstDataCol="1"/>
  <pivotFields count="2">
    <pivotField dataField="1" subtotalTop="0" showAll="0" defaultSubtotal="0"/>
    <pivotField axis="axisRow" allDrilled="1" subtotalTop="0" showAll="0" dataSourceSort="1" defaultSubtotal="0" defaultAttributeDrillState="1">
      <items count="3">
        <item x="0"/>
        <item x="1"/>
        <item x="2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fld="0" subtotal="count" baseField="0" baseItem="0"/>
  </dataFields>
  <chartFormats count="4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Hierarchies count="4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4" columnCount="1" cacheId="793897218">
        <x15:pivotRow count="1">
          <x15:c>
            <x15:v>5703140.1600000001</x15:v>
            <x15:x in="0"/>
          </x15:c>
        </x15:pivotRow>
        <x15:pivotRow count="1">
          <x15:c>
            <x15:v>3005852.67</x15:v>
            <x15:x in="0"/>
          </x15:c>
        </x15:pivotRow>
        <x15:pivotRow count="1">
          <x15:c>
            <x15:v>19368766.670000002</x15:v>
            <x15:x in="0"/>
          </x15:c>
        </x15:pivotRow>
        <x15:pivotRow count="1">
          <x15:c>
            <x15:v>28077759.500000004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9B8CF0-5758-45CF-A120-5145B8D51AA2}" name="Tabela dinâmica4" cacheId="25" applyNumberFormats="0" applyBorderFormats="0" applyFontFormats="0" applyPatternFormats="0" applyAlignmentFormats="0" applyWidthHeightFormats="1" dataCaption="Valores" tag="00a5cb8b-17f6-4d0c-8a4a-ccfc8986a728" updatedVersion="8" minRefreshableVersion="3" useAutoFormatting="1" subtotalHiddenItems="1" itemPrintTitles="1" createdVersion="8" indent="0" outline="1" outlineData="1" multipleFieldFilters="0" rowHeaderCaption="subPDC">
  <location ref="A69:F88" firstHeaderRow="0" firstDataRow="1" firstDataCol="1"/>
  <pivotFields count="7">
    <pivotField dataField="1" subtotalTop="0" showAll="0" defaultSubtotal="0"/>
    <pivotField dataField="1" subtotalTop="0" showAll="0" defaultSubtotal="0"/>
    <pivotField axis="axisRow" allDrilled="1" subtotalTop="0" showAll="0" dataSourceSort="1" defaultSubtotal="0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allDrilled="1" subtotalTop="0" showAll="0" dataSourceSort="1" defaultSubtotal="0" defaultAttributeDrillState="1"/>
  </pivotFields>
  <rowFields count="1">
    <field x="2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fld="0" subtotal="count" baseField="0" baseItem="0"/>
    <dataField fld="1" subtotal="count" baseField="0" baseItem="0"/>
    <dataField fld="3" subtotal="count" baseField="0" baseItem="0"/>
    <dataField fld="4" subtotal="count" baseField="0" baseItem="0"/>
    <dataField fld="5" subtotal="count" baseField="0" baseItem="0"/>
  </dataFields>
  <formats count="4">
    <format dxfId="36">
      <pivotArea type="all" dataOnly="0" outline="0" fieldPosition="0"/>
    </format>
    <format dxfId="35">
      <pivotArea outline="0" collapsedLevelsAreSubtotals="1" fieldPosition="0"/>
    </format>
    <format dxfId="34">
      <pivotArea dataOnly="0" labelOnly="1" grandRow="1" outline="0" fieldPosition="0"/>
    </format>
    <format dxfId="33">
      <pivotArea dataOnly="0" labelOnly="1" outline="0" axis="axisValues" fieldPosition="0"/>
    </format>
  </formats>
  <pivotHierarchies count="44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3" xr16:uid="{E7E135D8-C10F-49CC-A1F4-2C34ECE8EB96}" autoFormatId="16" applyNumberFormats="0" applyBorderFormats="0" applyFontFormats="0" applyPatternFormats="0" applyAlignmentFormats="0" applyWidthHeightFormats="0">
  <queryTableRefresh nextId="3">
    <queryTableFields count="2">
      <queryTableField id="1" name="190" tableColumnId="1"/>
      <queryTableField id="2" name="246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2" connectionId="2" xr16:uid="{A39B30D1-9E45-4618-881D-C48F68735231}" autoFormatId="16" applyNumberFormats="0" applyBorderFormats="0" applyFontFormats="0" applyPatternFormats="0" applyAlignmentFormats="0" applyWidthHeightFormats="0">
  <queryTableRefresh nextId="3">
    <queryTableFields count="2">
      <queryTableField id="1" name="190" tableColumnId="1"/>
      <queryTableField id="2" name="246" tableColumnId="2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" xr10:uid="{B9123E36-934E-4E72-BA23-289DC9E2D842}" sourceName="[PAPI_21_23].[Ano]">
  <pivotTables>
    <pivotTable tabId="11" name="Tabela dinâmica4"/>
  </pivotTables>
  <data>
    <olap pivotCacheId="29860604">
      <levels count="2">
        <level uniqueName="[PAPI_21_23].[Ano].[(All)]" sourceCaption="(All)" count="0"/>
        <level uniqueName="[PAPI_21_23].[Ano].[Ano]" sourceCaption="Ano" count="3">
          <ranges>
            <range startItem="0">
              <i n="[PAPI_21_23].[Ano].&amp;[2021]" c="2021"/>
              <i n="[PAPI_21_23].[Ano].&amp;[2022]" c="2022"/>
              <i n="[PAPI_21_23].[Ano].&amp;[2023]" c="2023"/>
            </range>
          </ranges>
        </level>
      </levels>
      <selections count="1">
        <selection n="[PAPI_21_23].[Ano].[Al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4"/>
        <pivotTable tabId="4294967295" name="PivotChartTable2"/>
        <pivotTable tabId="4294967295" name="PivotChartTable1"/>
      </x15:slicerCachePivotTables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no" xr10:uid="{7B944D01-A2AA-4070-B4DB-9BC2E73B3D4A}" cache="SegmentaçãodeDados_Ano" caption="Ano" level="1" rowHeight="241300"/>
</slicer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PAPI20_21" displayName="PAPI20_21" ref="A1:S101" totalsRowShown="0" headerRowDxfId="118" dataDxfId="117">
  <autoFilter ref="A1:S101" xr:uid="{00000000-000C-0000-FFFF-FFFF00000000}"/>
  <sortState xmlns:xlrd2="http://schemas.microsoft.com/office/spreadsheetml/2017/richdata2" ref="A2:S101">
    <sortCondition ref="E1:E101"/>
  </sortState>
  <tableColumns count="19">
    <tableColumn id="20" xr3:uid="{3F54BBE0-B267-45CF-AF1F-1DC0C1D8629D}" name="ID Ação" dataDxfId="116"/>
    <tableColumn id="12" xr3:uid="{00000000-0010-0000-0000-00000C000000}" name="Ano" dataDxfId="115"/>
    <tableColumn id="1" xr3:uid="{00000000-0010-0000-0000-000001000000}" name="SubPDC" dataDxfId="114"/>
    <tableColumn id="2" xr3:uid="{00000000-0010-0000-0000-000002000000}" name="Prioridade do SubPDC" dataDxfId="113"/>
    <tableColumn id="13" xr3:uid="{97BD6CCD-E9A2-4621-9226-03D3ABFEF5AB}" name="Ação" dataDxfId="112"/>
    <tableColumn id="3" xr3:uid="{00000000-0010-0000-0000-000003000000}" name="Meta" dataDxfId="111"/>
    <tableColumn id="5" xr3:uid="{00000000-0010-0000-0000-000005000000}" name="% Execução da meta no ano" dataDxfId="110" dataCellStyle="Porcentagem"/>
    <tableColumn id="6" xr3:uid="{00000000-0010-0000-0000-000006000000}" name="Segmento do executor" dataDxfId="109"/>
    <tableColumn id="7" xr3:uid="{00000000-0010-0000-0000-000007000000}" name="Área de abrangência" dataDxfId="108"/>
    <tableColumn id="8" xr3:uid="{00000000-0010-0000-0000-000008000000}" name="Nome da área de abrangência" dataDxfId="107"/>
    <tableColumn id="19" xr3:uid="{7612E14F-A2CB-4850-A5CB-9588C7732565}" name="Recurso financeiro estimado no ano_x000a_(R$) - Cobrança Estadual" dataDxfId="106"/>
    <tableColumn id="18" xr3:uid="{138032DF-20F6-400D-99CD-0A26D3055BEB}" name="Recurso financeiro estimado no ano (R$) - CFURH" dataDxfId="105"/>
    <tableColumn id="17" xr3:uid="{4ED7B431-B7E3-4A4C-A67C-6647EC967B3E}" name="Recurso financeiro estimado no ano_x000a_(R$) - Cobrança Federal" dataDxfId="104"/>
    <tableColumn id="16" xr3:uid="{E6FFD337-9F9B-44D5-8DF7-300B64B36470}" name="Recurso financeiro estimado no ano (R$) - Outras" dataDxfId="103"/>
    <tableColumn id="14" xr3:uid="{00000000-0010-0000-0000-00000E000000}" name="Especificar Fonte - &quot;Outras&quot;" dataDxfId="102"/>
    <tableColumn id="9" xr3:uid="{00000000-0010-0000-0000-000009000000}" name="Recurso financeiro estimado no ano_x000a_(R$)" dataDxfId="101">
      <calculatedColumnFormula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calculatedColumnFormula>
    </tableColumn>
    <tableColumn id="10" xr3:uid="{00000000-0010-0000-0000-00000A000000}" name="Recurso financeiro disponibilizado no ano (R$)" dataDxfId="100"/>
    <tableColumn id="11" xr3:uid="{00000000-0010-0000-0000-00000B000000}" name="Recurso financeiro executado no ano (R$)" dataDxfId="99"/>
    <tableColumn id="15" xr3:uid="{00000000-0010-0000-0000-00000F000000}" name="Justificativa sobre execução física e financeira" dataDxfId="9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PAPI20_22_23" displayName="PAPI20_22_23" ref="A1:S181" totalsRowShown="0" headerRowDxfId="57" dataDxfId="56">
  <autoFilter ref="A1:S181" xr:uid="{00000000-000C-0000-FFFF-FFFF01000000}"/>
  <sortState xmlns:xlrd2="http://schemas.microsoft.com/office/spreadsheetml/2017/richdata2" ref="B2:S505">
    <sortCondition ref="E1:E505"/>
  </sortState>
  <tableColumns count="19">
    <tableColumn id="23" xr3:uid="{5646E7D5-C926-4200-ACDD-9EE91FAC4855}" name="ID Ação" dataDxfId="55"/>
    <tableColumn id="12" xr3:uid="{00000000-0010-0000-0100-00000C000000}" name="Ano" dataDxfId="54"/>
    <tableColumn id="1" xr3:uid="{00000000-0010-0000-0100-000001000000}" name="SubPDC" dataDxfId="53"/>
    <tableColumn id="2" xr3:uid="{00000000-0010-0000-0100-000002000000}" name="Prioridade do SubPDC" dataDxfId="52"/>
    <tableColumn id="3" xr3:uid="{00000000-0010-0000-0100-000003000000}" name="Ação" dataDxfId="51"/>
    <tableColumn id="4" xr3:uid="{00000000-0010-0000-0100-000004000000}" name="Meta" dataDxfId="50"/>
    <tableColumn id="5" xr3:uid="{00000000-0010-0000-0100-000005000000}" name="% Execução da meta do biênio" dataDxfId="49" dataCellStyle="Porcentagem"/>
    <tableColumn id="6" xr3:uid="{00000000-0010-0000-0100-000006000000}" name="Segmento do executor" dataDxfId="48"/>
    <tableColumn id="7" xr3:uid="{00000000-0010-0000-0100-000007000000}" name="Área de abrangência" dataDxfId="47"/>
    <tableColumn id="8" xr3:uid="{00000000-0010-0000-0100-000008000000}" name="Nome da área de abrangência" dataDxfId="46"/>
    <tableColumn id="18" xr3:uid="{4E4B7A6A-C1CF-4E0E-9775-BAB91A9FDB80}" name="Recurso financeiro estimado no ano_x000a_(R$) - Cobrança Estadual" dataDxfId="45"/>
    <tableColumn id="13" xr3:uid="{00000000-0010-0000-0100-00000D000000}" name="Recurso financeiro estimado no ano (R$) - CFURH" dataDxfId="44"/>
    <tableColumn id="22" xr3:uid="{5F398E79-CB2E-4074-ADA5-9AEB70E141A5}" name="Recurso financeiro estimado no ano_x000a_(R$) - Cobrança Federal" dataDxfId="43"/>
    <tableColumn id="14" xr3:uid="{00000000-0010-0000-0100-00000E000000}" name="Recurso financeiro estimado no ano (R$) - Outras" dataDxfId="42"/>
    <tableColumn id="16" xr3:uid="{E87E1498-083D-484D-A355-5052743D4029}" name="Especificar Fonte - &quot;Outras&quot;" dataDxfId="41"/>
    <tableColumn id="9" xr3:uid="{00000000-0010-0000-0100-000009000000}" name="Recurso financeiro estimado no ano_x000a_(R$)" dataDxfId="40">
      <calculatedColumnFormula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calculatedColumnFormula>
    </tableColumn>
    <tableColumn id="10" xr3:uid="{00000000-0010-0000-0100-00000A000000}" name="Recurso financeiro disponibilizado no ano (R$)" dataDxfId="39"/>
    <tableColumn id="11" xr3:uid="{00000000-0010-0000-0100-00000B000000}" name="Recurso financeiro executado no ano (R$)" dataDxfId="38"/>
    <tableColumn id="15" xr3:uid="{00000000-0010-0000-0100-00000F000000}" name="Justificativa sobre execução física e financeira" dataDxfId="3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7BB758B-8824-40B7-B2AC-8FC022C69E4B}" name="Op_Executor" displayName="Op_Executor" ref="E1:E5" totalsRowShown="0" headerRowDxfId="32" dataDxfId="30" headerRowBorderDxfId="31" tableBorderDxfId="29">
  <autoFilter ref="E1:E5" xr:uid="{E7BB758B-8824-40B7-B2AC-8FC022C69E4B}"/>
  <tableColumns count="1">
    <tableColumn id="1" xr3:uid="{587EC2FF-547F-4EE6-BE5A-8645970E69FF}" name="Executor" dataDxfId="2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60D3264-915D-4960-B524-2DCAB0510FB9}" name="Op_Area" displayName="Op_Area" ref="D1:D11" totalsRowShown="0" headerRowDxfId="27" dataDxfId="25" headerRowBorderDxfId="26" tableBorderDxfId="24" totalsRowBorderDxfId="23">
  <autoFilter ref="D1:D11" xr:uid="{C60D3264-915D-4960-B524-2DCAB0510FB9}"/>
  <tableColumns count="1">
    <tableColumn id="1" xr3:uid="{027C53C5-DE4E-41A6-A5A2-91A7C5CBF587}" name="Área de abrangência" dataDxfId="2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203A2E0-7EE7-4183-9C2F-8666F271A507}" name="Op_Fonte" displayName="Op_Fonte" ref="F1:F5" totalsRowShown="0" headerRowDxfId="21" dataDxfId="19" headerRowBorderDxfId="20" tableBorderDxfId="18" totalsRowBorderDxfId="17">
  <autoFilter ref="F1:F5" xr:uid="{2203A2E0-7EE7-4183-9C2F-8666F271A507}"/>
  <tableColumns count="1">
    <tableColumn id="1" xr3:uid="{9EBF7CA8-0086-461E-9947-15B03E9F74A1}" name="Fonte" dataDxfId="1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4087F3-07DE-4AD6-A6C4-3F720668553D}" name="Tabela1" displayName="Tabela1" ref="A1:C28" totalsRowShown="0">
  <autoFilter ref="A1:C28" xr:uid="{624087F3-07DE-4AD6-A6C4-3F720668553D}"/>
  <tableColumns count="3">
    <tableColumn id="1" xr3:uid="{41804280-2212-499F-AEF4-F9854BE5C0E5}" name="246" dataDxfId="15"/>
    <tableColumn id="2" xr3:uid="{C6423B87-6F69-49DE-B2A5-48142F98B5C0}" name="190" dataDxfId="14"/>
    <tableColumn id="3" xr3:uid="{EB4B66CE-B377-4159-9956-36417AE5A833}" name="Coluna1" dataDxfId="1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93A989-F000-4349-8DDC-F095BD2A278F}" name="DE_PARA_N" displayName="DE_PARA_N" ref="J1:K33" tableType="queryTable" totalsRowShown="0">
  <autoFilter ref="J1:K33" xr:uid="{CD93A989-F000-4349-8DDC-F095BD2A278F}"/>
  <tableColumns count="2">
    <tableColumn id="1" xr3:uid="{E2E44310-E4C8-46E2-B5AB-D49C859C449E}" uniqueName="1" name="190" queryTableFieldId="1" dataDxfId="12"/>
    <tableColumn id="2" xr3:uid="{8048BC25-2326-4624-82F1-F81E7865AE65}" uniqueName="2" name="246" queryTableFieldId="2" dataDxfId="11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796084D-4129-44A9-ABFE-5E61E7A6529D}" name="Tabela5" displayName="Tabela5" ref="E1:H27" totalsRowShown="0" dataDxfId="10">
  <autoFilter ref="E1:H27" xr:uid="{A796084D-4129-44A9-ABFE-5E61E7A6529D}"/>
  <tableColumns count="4">
    <tableColumn id="1" xr3:uid="{D6F88879-6963-4419-B66D-3AF6C7C06DFA}" name="246" dataDxfId="9"/>
    <tableColumn id="2" xr3:uid="{35E5EA7D-89D6-4B22-B246-987DF4AEA252}" name="190" dataDxfId="8"/>
    <tableColumn id="3" xr3:uid="{7030F3E6-A9D9-4F29-9BC0-CF789579080F}" name="Coluna1" dataDxfId="7"/>
    <tableColumn id="4" xr3:uid="{40BC3646-1911-4E6B-BA48-3133B7A78E93}" name="Coluna12" dataDxfId="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5B995CB-E562-4357-8C65-3E0029A0676D}" name="DE_PARA_B" displayName="DE_PARA_B" ref="M1:N30" tableType="queryTable" totalsRowShown="0">
  <autoFilter ref="M1:N30" xr:uid="{05B995CB-E562-4357-8C65-3E0029A0676D}"/>
  <tableColumns count="2">
    <tableColumn id="1" xr3:uid="{D29DADF5-9EDF-49E8-BD43-9EC323256FEB}" uniqueName="1" name="190" queryTableFieldId="1" dataDxfId="5"/>
    <tableColumn id="2" xr3:uid="{9C5C96CF-2AA4-4B02-85C1-57CAEBB0D1C3}" uniqueName="2" name="246" queryTableFieldId="2" dataDxfId="4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6.xml"/><Relationship Id="rId4" Type="http://schemas.microsoft.com/office/2007/relationships/slicer" Target="../slicers/slicer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table" Target="../tables/table6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theme="0"/>
  </sheetPr>
  <dimension ref="A1:U1048576"/>
  <sheetViews>
    <sheetView showGridLines="0" zoomScaleNormal="100" workbookViewId="0">
      <pane xSplit="4" ySplit="1" topLeftCell="H2" activePane="bottomRight" state="frozen"/>
      <selection pane="topRight"/>
      <selection pane="bottomLeft"/>
      <selection pane="bottomRight" activeCell="A3" sqref="A3:XFD3"/>
    </sheetView>
  </sheetViews>
  <sheetFormatPr defaultColWidth="9.140625" defaultRowHeight="15" x14ac:dyDescent="0.25"/>
  <cols>
    <col min="1" max="1" width="7.5703125" style="123" customWidth="1"/>
    <col min="2" max="2" width="8.28515625" style="123" customWidth="1"/>
    <col min="3" max="3" width="18" style="123" customWidth="1"/>
    <col min="4" max="4" width="14.7109375" style="123" customWidth="1"/>
    <col min="5" max="5" width="23.140625" style="123" customWidth="1"/>
    <col min="6" max="6" width="25" style="123" customWidth="1"/>
    <col min="7" max="7" width="11.28515625" style="123" customWidth="1"/>
    <col min="8" max="8" width="12.28515625" style="123" customWidth="1"/>
    <col min="9" max="9" width="13.42578125" style="123" customWidth="1"/>
    <col min="10" max="10" width="23.5703125" style="123" customWidth="1"/>
    <col min="11" max="11" width="15.42578125" style="123" customWidth="1"/>
    <col min="12" max="12" width="14.28515625" style="123" customWidth="1"/>
    <col min="13" max="13" width="12.85546875" style="123" customWidth="1"/>
    <col min="14" max="14" width="12.42578125" style="123" customWidth="1"/>
    <col min="15" max="15" width="12.140625" style="123" customWidth="1"/>
    <col min="16" max="16" width="14.28515625" style="123" customWidth="1"/>
    <col min="17" max="17" width="11.7109375" style="110" customWidth="1"/>
    <col min="18" max="18" width="12.7109375" style="123" customWidth="1"/>
    <col min="19" max="19" width="33.140625" style="110" customWidth="1"/>
    <col min="20" max="20" width="21.85546875" style="90" customWidth="1"/>
    <col min="21" max="21" width="5.28515625" style="89" customWidth="1"/>
    <col min="22" max="22" width="66.85546875" style="90" customWidth="1"/>
    <col min="23" max="16384" width="9.140625" style="90"/>
  </cols>
  <sheetData>
    <row r="1" spans="1:19" s="86" customFormat="1" ht="104.25" customHeight="1" x14ac:dyDescent="0.25">
      <c r="A1" s="67" t="s">
        <v>0</v>
      </c>
      <c r="B1" s="78" t="s">
        <v>1</v>
      </c>
      <c r="C1" s="79" t="s">
        <v>2</v>
      </c>
      <c r="D1" s="80" t="s">
        <v>3</v>
      </c>
      <c r="E1" s="69" t="s">
        <v>4</v>
      </c>
      <c r="F1" s="69" t="s">
        <v>5</v>
      </c>
      <c r="G1" s="79" t="s">
        <v>6</v>
      </c>
      <c r="H1" s="80" t="s">
        <v>7</v>
      </c>
      <c r="I1" s="79" t="s">
        <v>8</v>
      </c>
      <c r="J1" s="79" t="s">
        <v>9</v>
      </c>
      <c r="K1" s="81" t="s">
        <v>10</v>
      </c>
      <c r="L1" s="82" t="s">
        <v>11</v>
      </c>
      <c r="M1" s="81" t="s">
        <v>12</v>
      </c>
      <c r="N1" s="82" t="s">
        <v>13</v>
      </c>
      <c r="O1" s="79" t="s">
        <v>187</v>
      </c>
      <c r="P1" s="83" t="s">
        <v>14</v>
      </c>
      <c r="Q1" s="84" t="s">
        <v>15</v>
      </c>
      <c r="R1" s="84" t="s">
        <v>16</v>
      </c>
      <c r="S1" s="85" t="s">
        <v>17</v>
      </c>
    </row>
    <row r="2" spans="1:19" s="87" customFormat="1" ht="120" x14ac:dyDescent="0.25">
      <c r="A2" s="101" t="s">
        <v>216</v>
      </c>
      <c r="B2" s="101">
        <v>2021</v>
      </c>
      <c r="C2" s="101" t="s">
        <v>24</v>
      </c>
      <c r="D2" s="101" t="s">
        <v>19</v>
      </c>
      <c r="E2" s="101" t="s">
        <v>246</v>
      </c>
      <c r="F2" s="101" t="s">
        <v>247</v>
      </c>
      <c r="G2" s="124">
        <v>0.5</v>
      </c>
      <c r="H2" s="101" t="s">
        <v>97</v>
      </c>
      <c r="I2" s="101" t="s">
        <v>104</v>
      </c>
      <c r="J2" s="101" t="s">
        <v>217</v>
      </c>
      <c r="K2" s="125">
        <v>548667</v>
      </c>
      <c r="L2" s="101"/>
      <c r="M2" s="101"/>
      <c r="N2" s="126"/>
      <c r="O2" s="101"/>
      <c r="P2" s="127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548667</v>
      </c>
      <c r="Q2" s="125">
        <v>391905</v>
      </c>
      <c r="R2" s="125">
        <v>0</v>
      </c>
      <c r="S2" s="101" t="s">
        <v>302</v>
      </c>
    </row>
    <row r="3" spans="1:19" s="87" customFormat="1" ht="120" x14ac:dyDescent="0.25">
      <c r="A3" s="101" t="s">
        <v>218</v>
      </c>
      <c r="B3" s="101">
        <v>2021</v>
      </c>
      <c r="C3" s="101" t="s">
        <v>24</v>
      </c>
      <c r="D3" s="101" t="s">
        <v>19</v>
      </c>
      <c r="E3" s="101" t="s">
        <v>248</v>
      </c>
      <c r="F3" s="101" t="s">
        <v>249</v>
      </c>
      <c r="G3" s="124">
        <v>0</v>
      </c>
      <c r="H3" s="101" t="s">
        <v>97</v>
      </c>
      <c r="I3" s="101" t="s">
        <v>104</v>
      </c>
      <c r="J3" s="101" t="s">
        <v>217</v>
      </c>
      <c r="K3" s="125">
        <v>204444</v>
      </c>
      <c r="L3" s="101"/>
      <c r="M3" s="101"/>
      <c r="N3" s="101"/>
      <c r="O3" s="101"/>
      <c r="P3" s="127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204444</v>
      </c>
      <c r="Q3" s="125">
        <f>(783810)/2</f>
        <v>391905</v>
      </c>
      <c r="R3" s="125">
        <v>0</v>
      </c>
      <c r="S3" s="101" t="s">
        <v>303</v>
      </c>
    </row>
    <row r="4" spans="1:19" s="87" customFormat="1" ht="105" x14ac:dyDescent="0.25">
      <c r="A4" s="101" t="s">
        <v>219</v>
      </c>
      <c r="B4" s="101">
        <v>2021</v>
      </c>
      <c r="C4" s="101" t="s">
        <v>39</v>
      </c>
      <c r="D4" s="101" t="s">
        <v>19</v>
      </c>
      <c r="E4" s="101" t="s">
        <v>250</v>
      </c>
      <c r="F4" s="101" t="s">
        <v>251</v>
      </c>
      <c r="G4" s="124">
        <v>0</v>
      </c>
      <c r="H4" s="101" t="s">
        <v>97</v>
      </c>
      <c r="I4" s="101" t="s">
        <v>104</v>
      </c>
      <c r="J4" s="101" t="s">
        <v>217</v>
      </c>
      <c r="K4" s="125">
        <v>0</v>
      </c>
      <c r="L4" s="101"/>
      <c r="M4" s="101"/>
      <c r="N4" s="101"/>
      <c r="O4" s="101"/>
      <c r="P4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" s="125"/>
      <c r="R4" s="125"/>
      <c r="S4" s="101" t="s">
        <v>304</v>
      </c>
    </row>
    <row r="5" spans="1:19" s="87" customFormat="1" ht="165" x14ac:dyDescent="0.25">
      <c r="A5" s="101" t="s">
        <v>220</v>
      </c>
      <c r="B5" s="101">
        <v>2021</v>
      </c>
      <c r="C5" s="101" t="s">
        <v>29</v>
      </c>
      <c r="D5" s="101" t="s">
        <v>30</v>
      </c>
      <c r="E5" s="101" t="s">
        <v>252</v>
      </c>
      <c r="F5" s="101" t="s">
        <v>253</v>
      </c>
      <c r="G5" s="124">
        <v>1</v>
      </c>
      <c r="H5" s="101" t="s">
        <v>22</v>
      </c>
      <c r="I5" s="101" t="s">
        <v>22</v>
      </c>
      <c r="J5" s="101" t="s">
        <v>221</v>
      </c>
      <c r="K5" s="125">
        <v>836064</v>
      </c>
      <c r="L5" s="101"/>
      <c r="M5" s="101"/>
      <c r="N5" s="101"/>
      <c r="O5" s="101"/>
      <c r="P5" s="127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836064</v>
      </c>
      <c r="Q5" s="125">
        <v>836064</v>
      </c>
      <c r="R5" s="125">
        <f>275644.6+240312.73</f>
        <v>515957.32999999996</v>
      </c>
      <c r="S5" s="101" t="s">
        <v>305</v>
      </c>
    </row>
    <row r="6" spans="1:19" s="87" customFormat="1" ht="90" x14ac:dyDescent="0.25">
      <c r="A6" s="101" t="s">
        <v>222</v>
      </c>
      <c r="B6" s="101">
        <v>2021</v>
      </c>
      <c r="C6" s="101" t="s">
        <v>29</v>
      </c>
      <c r="D6" s="101" t="s">
        <v>30</v>
      </c>
      <c r="E6" s="101" t="s">
        <v>254</v>
      </c>
      <c r="F6" s="101" t="s">
        <v>255</v>
      </c>
      <c r="G6" s="124">
        <v>1</v>
      </c>
      <c r="H6" s="101" t="s">
        <v>22</v>
      </c>
      <c r="I6" s="101" t="s">
        <v>22</v>
      </c>
      <c r="J6" s="101" t="s">
        <v>223</v>
      </c>
      <c r="K6" s="125">
        <v>975408</v>
      </c>
      <c r="L6" s="101"/>
      <c r="M6" s="101"/>
      <c r="N6" s="101"/>
      <c r="O6" s="101"/>
      <c r="P6" s="127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975408</v>
      </c>
      <c r="Q6" s="125">
        <v>975408</v>
      </c>
      <c r="R6" s="125">
        <v>418000</v>
      </c>
      <c r="S6" s="101"/>
    </row>
    <row r="7" spans="1:19" s="87" customFormat="1" ht="90" x14ac:dyDescent="0.25">
      <c r="A7" s="101" t="s">
        <v>224</v>
      </c>
      <c r="B7" s="101">
        <v>2021</v>
      </c>
      <c r="C7" s="101" t="s">
        <v>29</v>
      </c>
      <c r="D7" s="101" t="s">
        <v>30</v>
      </c>
      <c r="E7" s="101" t="s">
        <v>256</v>
      </c>
      <c r="F7" s="101" t="s">
        <v>257</v>
      </c>
      <c r="G7" s="124">
        <v>0</v>
      </c>
      <c r="H7" s="101" t="s">
        <v>22</v>
      </c>
      <c r="I7" s="101" t="s">
        <v>22</v>
      </c>
      <c r="J7" s="101" t="s">
        <v>225</v>
      </c>
      <c r="K7" s="125">
        <v>975408</v>
      </c>
      <c r="L7" s="101"/>
      <c r="M7" s="101"/>
      <c r="N7" s="101"/>
      <c r="O7" s="101"/>
      <c r="P7" s="127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975408</v>
      </c>
      <c r="Q7" s="125">
        <v>975408</v>
      </c>
      <c r="R7" s="125"/>
      <c r="S7" s="101"/>
    </row>
    <row r="8" spans="1:19" s="87" customFormat="1" ht="90" x14ac:dyDescent="0.25">
      <c r="A8" s="101" t="s">
        <v>226</v>
      </c>
      <c r="B8" s="101">
        <v>2021</v>
      </c>
      <c r="C8" s="101" t="s">
        <v>68</v>
      </c>
      <c r="D8" s="101" t="s">
        <v>30</v>
      </c>
      <c r="E8" s="101" t="s">
        <v>258</v>
      </c>
      <c r="F8" s="101" t="s">
        <v>259</v>
      </c>
      <c r="G8" s="124">
        <v>1</v>
      </c>
      <c r="H8" s="101" t="s">
        <v>22</v>
      </c>
      <c r="I8" s="101" t="s">
        <v>22</v>
      </c>
      <c r="J8" s="101" t="s">
        <v>227</v>
      </c>
      <c r="K8" s="125">
        <v>418032</v>
      </c>
      <c r="L8" s="101"/>
      <c r="M8" s="101"/>
      <c r="N8" s="101"/>
      <c r="O8" s="101"/>
      <c r="P8" s="127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418032</v>
      </c>
      <c r="Q8" s="125">
        <v>418032</v>
      </c>
      <c r="R8" s="125">
        <f>471817.67+29884.41</f>
        <v>501702.07999999996</v>
      </c>
      <c r="S8" s="101" t="s">
        <v>306</v>
      </c>
    </row>
    <row r="9" spans="1:19" s="87" customFormat="1" ht="120" x14ac:dyDescent="0.25">
      <c r="A9" s="101" t="s">
        <v>228</v>
      </c>
      <c r="B9" s="101">
        <v>2021</v>
      </c>
      <c r="C9" s="101" t="s">
        <v>68</v>
      </c>
      <c r="D9" s="101" t="s">
        <v>30</v>
      </c>
      <c r="E9" s="101" t="s">
        <v>260</v>
      </c>
      <c r="F9" s="101" t="s">
        <v>261</v>
      </c>
      <c r="G9" s="124">
        <v>0</v>
      </c>
      <c r="H9" s="101" t="s">
        <v>22</v>
      </c>
      <c r="I9" s="101" t="s">
        <v>22</v>
      </c>
      <c r="J9" s="101" t="s">
        <v>229</v>
      </c>
      <c r="K9" s="125">
        <v>418032</v>
      </c>
      <c r="L9" s="101"/>
      <c r="M9" s="101"/>
      <c r="N9" s="101"/>
      <c r="O9" s="101"/>
      <c r="P9" s="127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418032</v>
      </c>
      <c r="Q9" s="125">
        <v>418032</v>
      </c>
      <c r="R9" s="125">
        <v>0</v>
      </c>
      <c r="S9" s="101" t="s">
        <v>307</v>
      </c>
    </row>
    <row r="10" spans="1:19" s="87" customFormat="1" ht="135" x14ac:dyDescent="0.25">
      <c r="A10" s="101" t="s">
        <v>230</v>
      </c>
      <c r="B10" s="101">
        <v>2021</v>
      </c>
      <c r="C10" s="101" t="s">
        <v>69</v>
      </c>
      <c r="D10" s="101" t="s">
        <v>30</v>
      </c>
      <c r="E10" s="101" t="s">
        <v>262</v>
      </c>
      <c r="F10" s="101" t="s">
        <v>263</v>
      </c>
      <c r="G10" s="124">
        <v>1</v>
      </c>
      <c r="H10" s="101" t="s">
        <v>22</v>
      </c>
      <c r="I10" s="101" t="s">
        <v>22</v>
      </c>
      <c r="J10" s="101" t="s">
        <v>231</v>
      </c>
      <c r="K10" s="125">
        <v>1950816</v>
      </c>
      <c r="L10" s="101"/>
      <c r="M10" s="101"/>
      <c r="N10" s="101"/>
      <c r="O10" s="101"/>
      <c r="P10" s="127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1950816</v>
      </c>
      <c r="Q10" s="125">
        <v>1950816</v>
      </c>
      <c r="R10" s="125">
        <f>485772.17+352035.81+462628.65+420000.02+266562.14</f>
        <v>1986998.79</v>
      </c>
      <c r="S10" s="101" t="s">
        <v>308</v>
      </c>
    </row>
    <row r="11" spans="1:19" s="87" customFormat="1" ht="105" x14ac:dyDescent="0.25">
      <c r="A11" s="101" t="s">
        <v>232</v>
      </c>
      <c r="B11" s="101">
        <v>2021</v>
      </c>
      <c r="C11" s="101" t="s">
        <v>71</v>
      </c>
      <c r="D11" s="101" t="s">
        <v>84</v>
      </c>
      <c r="E11" s="101" t="s">
        <v>264</v>
      </c>
      <c r="F11" s="101" t="s">
        <v>265</v>
      </c>
      <c r="G11" s="124">
        <v>1</v>
      </c>
      <c r="H11" s="101"/>
      <c r="I11" s="101" t="s">
        <v>38</v>
      </c>
      <c r="J11" s="101" t="s">
        <v>233</v>
      </c>
      <c r="K11" s="125">
        <v>261270</v>
      </c>
      <c r="L11" s="101"/>
      <c r="M11" s="101"/>
      <c r="N11" s="101"/>
      <c r="O11" s="101"/>
      <c r="P11" s="127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261270</v>
      </c>
      <c r="Q11" s="125">
        <v>261270</v>
      </c>
      <c r="R11" s="125">
        <f>205133.6+175414.94</f>
        <v>380548.54000000004</v>
      </c>
      <c r="S11" s="101" t="s">
        <v>308</v>
      </c>
    </row>
    <row r="12" spans="1:19" s="87" customFormat="1" ht="90" x14ac:dyDescent="0.25">
      <c r="A12" s="101" t="s">
        <v>234</v>
      </c>
      <c r="B12" s="101">
        <v>2021</v>
      </c>
      <c r="C12" s="101" t="s">
        <v>31</v>
      </c>
      <c r="D12" s="101" t="s">
        <v>30</v>
      </c>
      <c r="E12" s="101" t="s">
        <v>266</v>
      </c>
      <c r="F12" s="101" t="s">
        <v>267</v>
      </c>
      <c r="G12" s="124">
        <v>0</v>
      </c>
      <c r="H12" s="101"/>
      <c r="I12" s="101" t="s">
        <v>38</v>
      </c>
      <c r="J12" s="101" t="s">
        <v>235</v>
      </c>
      <c r="K12" s="125">
        <v>696720</v>
      </c>
      <c r="L12" s="101"/>
      <c r="M12" s="101"/>
      <c r="N12" s="101"/>
      <c r="O12" s="101"/>
      <c r="P12" s="127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696720</v>
      </c>
      <c r="Q12" s="125">
        <v>696720</v>
      </c>
      <c r="R12" s="125">
        <v>0</v>
      </c>
      <c r="S12" s="101" t="s">
        <v>308</v>
      </c>
    </row>
    <row r="13" spans="1:19" s="87" customFormat="1" ht="90" x14ac:dyDescent="0.25">
      <c r="A13" s="101" t="s">
        <v>236</v>
      </c>
      <c r="B13" s="101">
        <v>2021</v>
      </c>
      <c r="C13" s="101" t="s">
        <v>33</v>
      </c>
      <c r="D13" s="101" t="s">
        <v>84</v>
      </c>
      <c r="E13" s="101" t="s">
        <v>268</v>
      </c>
      <c r="F13" s="101" t="s">
        <v>268</v>
      </c>
      <c r="G13" s="124">
        <v>1</v>
      </c>
      <c r="H13" s="101"/>
      <c r="I13" s="101" t="s">
        <v>38</v>
      </c>
      <c r="J13" s="101" t="s">
        <v>233</v>
      </c>
      <c r="K13" s="125">
        <v>696720</v>
      </c>
      <c r="L13" s="101"/>
      <c r="M13" s="101"/>
      <c r="N13" s="101"/>
      <c r="O13" s="101"/>
      <c r="P13" s="127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696720</v>
      </c>
      <c r="Q13" s="125">
        <v>696720</v>
      </c>
      <c r="R13" s="125">
        <f>313200+321986.36</f>
        <v>635186.36</v>
      </c>
      <c r="S13" s="101" t="s">
        <v>308</v>
      </c>
    </row>
    <row r="14" spans="1:19" s="87" customFormat="1" ht="75" x14ac:dyDescent="0.25">
      <c r="A14" s="101" t="s">
        <v>237</v>
      </c>
      <c r="B14" s="101">
        <v>2021</v>
      </c>
      <c r="C14" s="101" t="s">
        <v>34</v>
      </c>
      <c r="D14" s="101" t="s">
        <v>84</v>
      </c>
      <c r="E14" s="101" t="s">
        <v>269</v>
      </c>
      <c r="F14" s="101" t="s">
        <v>270</v>
      </c>
      <c r="G14" s="124">
        <v>1</v>
      </c>
      <c r="H14" s="101" t="s">
        <v>22</v>
      </c>
      <c r="I14" s="101" t="s">
        <v>22</v>
      </c>
      <c r="J14" s="101" t="s">
        <v>238</v>
      </c>
      <c r="K14" s="125"/>
      <c r="L14" s="101">
        <v>1232961.47</v>
      </c>
      <c r="M14" s="101"/>
      <c r="N14" s="101"/>
      <c r="O14" s="101"/>
      <c r="P14" s="127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1232961.47</v>
      </c>
      <c r="Q14" s="125">
        <v>1232961.47</v>
      </c>
      <c r="R14" s="125">
        <v>234396</v>
      </c>
      <c r="S14" s="101" t="s">
        <v>307</v>
      </c>
    </row>
    <row r="15" spans="1:19" s="87" customFormat="1" ht="105" x14ac:dyDescent="0.25">
      <c r="A15" s="101" t="s">
        <v>239</v>
      </c>
      <c r="B15" s="101">
        <v>2021</v>
      </c>
      <c r="C15" s="101" t="s">
        <v>80</v>
      </c>
      <c r="D15" s="101" t="s">
        <v>84</v>
      </c>
      <c r="E15" s="101" t="s">
        <v>271</v>
      </c>
      <c r="F15" s="101" t="s">
        <v>272</v>
      </c>
      <c r="G15" s="124">
        <v>0</v>
      </c>
      <c r="H15" s="101" t="s">
        <v>22</v>
      </c>
      <c r="I15" s="101" t="s">
        <v>22</v>
      </c>
      <c r="J15" s="101" t="s">
        <v>240</v>
      </c>
      <c r="K15" s="125">
        <v>435450</v>
      </c>
      <c r="L15" s="101"/>
      <c r="M15" s="101"/>
      <c r="N15" s="101"/>
      <c r="O15" s="101"/>
      <c r="P15" s="127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435450</v>
      </c>
      <c r="Q15" s="125">
        <v>435450</v>
      </c>
      <c r="R15" s="125">
        <v>0</v>
      </c>
      <c r="S15" s="101" t="s">
        <v>307</v>
      </c>
    </row>
    <row r="16" spans="1:19" s="87" customFormat="1" ht="105" x14ac:dyDescent="0.25">
      <c r="A16" s="101" t="s">
        <v>241</v>
      </c>
      <c r="B16" s="101">
        <v>2021</v>
      </c>
      <c r="C16" s="101" t="s">
        <v>47</v>
      </c>
      <c r="D16" s="101" t="s">
        <v>84</v>
      </c>
      <c r="E16" s="101" t="s">
        <v>273</v>
      </c>
      <c r="F16" s="101" t="s">
        <v>274</v>
      </c>
      <c r="G16" s="124">
        <v>1</v>
      </c>
      <c r="H16" s="101"/>
      <c r="I16" s="101"/>
      <c r="J16" s="101" t="s">
        <v>242</v>
      </c>
      <c r="K16" s="125">
        <v>261270</v>
      </c>
      <c r="L16" s="101"/>
      <c r="M16" s="101"/>
      <c r="N16" s="101"/>
      <c r="O16" s="101"/>
      <c r="P16" s="127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261270</v>
      </c>
      <c r="Q16" s="125">
        <v>261270</v>
      </c>
      <c r="R16" s="125">
        <v>234396</v>
      </c>
      <c r="S16" s="101" t="s">
        <v>308</v>
      </c>
    </row>
    <row r="17" spans="1:19" s="87" customFormat="1" x14ac:dyDescent="0.25">
      <c r="A17" s="101"/>
      <c r="B17" s="101"/>
      <c r="C17" s="101"/>
      <c r="D17" s="101"/>
      <c r="E17" s="101"/>
      <c r="F17" s="101"/>
      <c r="G17" s="124"/>
      <c r="H17" s="101"/>
      <c r="I17" s="101"/>
      <c r="J17" s="101"/>
      <c r="K17" s="125"/>
      <c r="L17" s="101"/>
      <c r="M17" s="101"/>
      <c r="N17" s="101"/>
      <c r="O17" s="101"/>
      <c r="P17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7" s="125"/>
      <c r="R17" s="125"/>
      <c r="S17" s="101"/>
    </row>
    <row r="18" spans="1:19" s="87" customFormat="1" x14ac:dyDescent="0.25">
      <c r="A18" s="101"/>
      <c r="B18" s="101"/>
      <c r="C18" s="101"/>
      <c r="D18" s="101"/>
      <c r="E18" s="101"/>
      <c r="F18" s="101"/>
      <c r="G18" s="124"/>
      <c r="H18" s="101"/>
      <c r="I18" s="101"/>
      <c r="J18" s="101"/>
      <c r="K18" s="125"/>
      <c r="L18" s="101"/>
      <c r="M18" s="101"/>
      <c r="N18" s="101"/>
      <c r="O18" s="101"/>
      <c r="P18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8" s="125"/>
      <c r="R18" s="125"/>
      <c r="S18" s="101"/>
    </row>
    <row r="19" spans="1:19" s="87" customFormat="1" x14ac:dyDescent="0.25">
      <c r="A19" s="101"/>
      <c r="B19" s="101"/>
      <c r="C19" s="101"/>
      <c r="D19" s="101"/>
      <c r="E19" s="101"/>
      <c r="F19" s="101"/>
      <c r="G19" s="124"/>
      <c r="H19" s="101"/>
      <c r="I19" s="101"/>
      <c r="J19" s="101"/>
      <c r="K19" s="125"/>
      <c r="L19" s="101"/>
      <c r="M19" s="101"/>
      <c r="N19" s="101"/>
      <c r="O19" s="101"/>
      <c r="P19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9" s="125"/>
      <c r="R19" s="125"/>
      <c r="S19" s="101"/>
    </row>
    <row r="20" spans="1:19" s="87" customFormat="1" x14ac:dyDescent="0.25">
      <c r="A20" s="101"/>
      <c r="B20" s="101"/>
      <c r="C20" s="101"/>
      <c r="D20" s="101"/>
      <c r="E20" s="101"/>
      <c r="F20" s="101"/>
      <c r="G20" s="124"/>
      <c r="H20" s="101"/>
      <c r="I20" s="101"/>
      <c r="J20" s="101"/>
      <c r="K20" s="125"/>
      <c r="L20" s="101"/>
      <c r="M20" s="101"/>
      <c r="N20" s="101"/>
      <c r="O20" s="101"/>
      <c r="P20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0" s="125"/>
      <c r="R20" s="125"/>
      <c r="S20" s="101"/>
    </row>
    <row r="21" spans="1:19" s="87" customFormat="1" x14ac:dyDescent="0.25">
      <c r="A21" s="101"/>
      <c r="B21" s="101"/>
      <c r="C21" s="101"/>
      <c r="D21" s="101"/>
      <c r="E21" s="101"/>
      <c r="F21" s="101"/>
      <c r="G21" s="124"/>
      <c r="H21" s="101"/>
      <c r="I21" s="101"/>
      <c r="J21" s="101"/>
      <c r="K21" s="125"/>
      <c r="L21" s="101"/>
      <c r="M21" s="101"/>
      <c r="N21" s="101"/>
      <c r="O21" s="101"/>
      <c r="P21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1" s="125"/>
      <c r="R21" s="125"/>
      <c r="S21" s="101"/>
    </row>
    <row r="22" spans="1:19" s="87" customFormat="1" x14ac:dyDescent="0.25">
      <c r="A22" s="101"/>
      <c r="B22" s="101"/>
      <c r="C22" s="101"/>
      <c r="D22" s="101"/>
      <c r="E22" s="101"/>
      <c r="F22" s="101"/>
      <c r="G22" s="124"/>
      <c r="H22" s="101"/>
      <c r="I22" s="101"/>
      <c r="J22" s="101"/>
      <c r="K22" s="125"/>
      <c r="L22" s="101"/>
      <c r="M22" s="101"/>
      <c r="N22" s="101"/>
      <c r="O22" s="101"/>
      <c r="P22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2" s="125"/>
      <c r="R22" s="125"/>
      <c r="S22" s="101"/>
    </row>
    <row r="23" spans="1:19" s="87" customFormat="1" x14ac:dyDescent="0.25">
      <c r="A23" s="101"/>
      <c r="B23" s="101"/>
      <c r="C23" s="101"/>
      <c r="D23" s="101"/>
      <c r="E23" s="101"/>
      <c r="F23" s="101"/>
      <c r="G23" s="124"/>
      <c r="H23" s="101"/>
      <c r="I23" s="101"/>
      <c r="J23" s="101"/>
      <c r="K23" s="125"/>
      <c r="L23" s="101"/>
      <c r="M23" s="101"/>
      <c r="N23" s="101"/>
      <c r="O23" s="101"/>
      <c r="P23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3" s="125"/>
      <c r="R23" s="125"/>
      <c r="S23" s="101"/>
    </row>
    <row r="24" spans="1:19" s="87" customFormat="1" x14ac:dyDescent="0.25">
      <c r="A24" s="101"/>
      <c r="B24" s="101"/>
      <c r="C24" s="101"/>
      <c r="D24" s="101"/>
      <c r="E24" s="101"/>
      <c r="F24" s="101"/>
      <c r="G24" s="124"/>
      <c r="H24" s="101"/>
      <c r="I24" s="101"/>
      <c r="J24" s="101"/>
      <c r="K24" s="125"/>
      <c r="L24" s="101"/>
      <c r="M24" s="101"/>
      <c r="N24" s="101"/>
      <c r="O24" s="101"/>
      <c r="P24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4" s="125"/>
      <c r="R24" s="125"/>
      <c r="S24" s="101"/>
    </row>
    <row r="25" spans="1:19" s="87" customFormat="1" x14ac:dyDescent="0.25">
      <c r="A25" s="101"/>
      <c r="B25" s="101"/>
      <c r="C25" s="101"/>
      <c r="D25" s="101"/>
      <c r="E25" s="101"/>
      <c r="F25" s="101"/>
      <c r="G25" s="124"/>
      <c r="H25" s="101"/>
      <c r="I25" s="101"/>
      <c r="J25" s="101"/>
      <c r="K25" s="125"/>
      <c r="L25" s="101"/>
      <c r="M25" s="101"/>
      <c r="N25" s="101"/>
      <c r="O25" s="101"/>
      <c r="P25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5" s="125"/>
      <c r="R25" s="125"/>
      <c r="S25" s="101"/>
    </row>
    <row r="26" spans="1:19" s="87" customFormat="1" x14ac:dyDescent="0.25">
      <c r="A26" s="101"/>
      <c r="B26" s="101"/>
      <c r="C26" s="101"/>
      <c r="D26" s="101"/>
      <c r="E26" s="101"/>
      <c r="F26" s="101"/>
      <c r="G26" s="124"/>
      <c r="H26" s="101"/>
      <c r="I26" s="101"/>
      <c r="J26" s="101"/>
      <c r="K26" s="125"/>
      <c r="L26" s="101"/>
      <c r="M26" s="101"/>
      <c r="N26" s="101"/>
      <c r="O26" s="101"/>
      <c r="P26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6" s="125"/>
      <c r="R26" s="125"/>
      <c r="S26" s="101"/>
    </row>
    <row r="27" spans="1:19" s="87" customFormat="1" x14ac:dyDescent="0.25">
      <c r="A27" s="101"/>
      <c r="B27" s="101"/>
      <c r="C27" s="101"/>
      <c r="D27" s="101"/>
      <c r="E27" s="101"/>
      <c r="F27" s="101"/>
      <c r="G27" s="124"/>
      <c r="H27" s="101"/>
      <c r="I27" s="101"/>
      <c r="J27" s="101"/>
      <c r="K27" s="125"/>
      <c r="L27" s="101"/>
      <c r="M27" s="101"/>
      <c r="N27" s="101"/>
      <c r="O27" s="101"/>
      <c r="P27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7" s="125"/>
      <c r="R27" s="125"/>
      <c r="S27" s="101"/>
    </row>
    <row r="28" spans="1:19" s="87" customFormat="1" x14ac:dyDescent="0.25">
      <c r="A28" s="101"/>
      <c r="B28" s="101"/>
      <c r="C28" s="101"/>
      <c r="D28" s="101"/>
      <c r="E28" s="101"/>
      <c r="F28" s="101"/>
      <c r="G28" s="124"/>
      <c r="H28" s="101"/>
      <c r="I28" s="101"/>
      <c r="J28" s="101"/>
      <c r="K28" s="125"/>
      <c r="L28" s="101"/>
      <c r="M28" s="101"/>
      <c r="N28" s="101"/>
      <c r="O28" s="101"/>
      <c r="P28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8" s="125"/>
      <c r="R28" s="125"/>
      <c r="S28" s="101"/>
    </row>
    <row r="29" spans="1:19" s="87" customFormat="1" x14ac:dyDescent="0.25">
      <c r="A29" s="101"/>
      <c r="B29" s="101"/>
      <c r="C29" s="101"/>
      <c r="D29" s="101"/>
      <c r="E29" s="101"/>
      <c r="F29" s="101"/>
      <c r="G29" s="124"/>
      <c r="H29" s="101"/>
      <c r="I29" s="101"/>
      <c r="J29" s="101"/>
      <c r="K29" s="125"/>
      <c r="L29" s="101"/>
      <c r="M29" s="101"/>
      <c r="N29" s="101"/>
      <c r="O29" s="101"/>
      <c r="P29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9" s="125"/>
      <c r="R29" s="125"/>
      <c r="S29" s="101"/>
    </row>
    <row r="30" spans="1:19" s="87" customFormat="1" x14ac:dyDescent="0.25">
      <c r="A30" s="101"/>
      <c r="B30" s="101"/>
      <c r="C30" s="101"/>
      <c r="D30" s="101"/>
      <c r="E30" s="101"/>
      <c r="F30" s="101"/>
      <c r="G30" s="124"/>
      <c r="H30" s="101"/>
      <c r="I30" s="101"/>
      <c r="J30" s="101"/>
      <c r="K30" s="125"/>
      <c r="L30" s="101"/>
      <c r="M30" s="101"/>
      <c r="N30" s="101"/>
      <c r="O30" s="101"/>
      <c r="P30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0" s="125"/>
      <c r="R30" s="125"/>
      <c r="S30" s="101"/>
    </row>
    <row r="31" spans="1:19" s="87" customFormat="1" x14ac:dyDescent="0.25">
      <c r="A31" s="101"/>
      <c r="B31" s="101"/>
      <c r="C31" s="101"/>
      <c r="D31" s="101"/>
      <c r="E31" s="101"/>
      <c r="F31" s="101"/>
      <c r="G31" s="124"/>
      <c r="H31" s="101"/>
      <c r="I31" s="101"/>
      <c r="J31" s="101"/>
      <c r="K31" s="125"/>
      <c r="L31" s="101"/>
      <c r="M31" s="101"/>
      <c r="N31" s="101"/>
      <c r="O31" s="101"/>
      <c r="P31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1" s="125"/>
      <c r="R31" s="125"/>
      <c r="S31" s="101"/>
    </row>
    <row r="32" spans="1:19" s="87" customFormat="1" x14ac:dyDescent="0.25">
      <c r="A32" s="101"/>
      <c r="B32" s="101"/>
      <c r="C32" s="101"/>
      <c r="D32" s="101"/>
      <c r="E32" s="101"/>
      <c r="F32" s="101"/>
      <c r="G32" s="124"/>
      <c r="H32" s="101"/>
      <c r="I32" s="101"/>
      <c r="J32" s="101"/>
      <c r="K32" s="125"/>
      <c r="L32" s="101"/>
      <c r="M32" s="101"/>
      <c r="N32" s="101"/>
      <c r="O32" s="101"/>
      <c r="P32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2" s="125"/>
      <c r="R32" s="125"/>
      <c r="S32" s="101"/>
    </row>
    <row r="33" spans="1:19" s="87" customFormat="1" x14ac:dyDescent="0.25">
      <c r="A33" s="101"/>
      <c r="B33" s="101"/>
      <c r="C33" s="101"/>
      <c r="D33" s="101"/>
      <c r="E33" s="101"/>
      <c r="F33" s="101"/>
      <c r="G33" s="124"/>
      <c r="H33" s="101"/>
      <c r="I33" s="101"/>
      <c r="J33" s="101"/>
      <c r="K33" s="125"/>
      <c r="L33" s="101"/>
      <c r="M33" s="101"/>
      <c r="N33" s="101"/>
      <c r="O33" s="101"/>
      <c r="P33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3" s="125"/>
      <c r="R33" s="125"/>
      <c r="S33" s="101"/>
    </row>
    <row r="34" spans="1:19" s="87" customFormat="1" x14ac:dyDescent="0.25">
      <c r="A34" s="101"/>
      <c r="B34" s="101"/>
      <c r="C34" s="101"/>
      <c r="D34" s="101"/>
      <c r="E34" s="101"/>
      <c r="F34" s="101"/>
      <c r="G34" s="124"/>
      <c r="H34" s="101"/>
      <c r="I34" s="101"/>
      <c r="J34" s="101"/>
      <c r="K34" s="125"/>
      <c r="L34" s="101"/>
      <c r="M34" s="101"/>
      <c r="N34" s="101"/>
      <c r="O34" s="101"/>
      <c r="P34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4" s="125"/>
      <c r="R34" s="125"/>
      <c r="S34" s="101"/>
    </row>
    <row r="35" spans="1:19" s="87" customFormat="1" x14ac:dyDescent="0.25">
      <c r="A35" s="101"/>
      <c r="B35" s="101"/>
      <c r="C35" s="101"/>
      <c r="D35" s="101"/>
      <c r="E35" s="101"/>
      <c r="F35" s="101"/>
      <c r="G35" s="124"/>
      <c r="H35" s="101"/>
      <c r="I35" s="101"/>
      <c r="J35" s="101"/>
      <c r="K35" s="125"/>
      <c r="L35" s="101"/>
      <c r="M35" s="101"/>
      <c r="N35" s="101"/>
      <c r="O35" s="101"/>
      <c r="P35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5" s="125"/>
      <c r="R35" s="125"/>
      <c r="S35" s="101"/>
    </row>
    <row r="36" spans="1:19" s="87" customFormat="1" x14ac:dyDescent="0.25">
      <c r="A36" s="101"/>
      <c r="B36" s="101"/>
      <c r="C36" s="101"/>
      <c r="D36" s="101"/>
      <c r="E36" s="101"/>
      <c r="F36" s="101"/>
      <c r="G36" s="124"/>
      <c r="H36" s="101"/>
      <c r="I36" s="101"/>
      <c r="J36" s="101"/>
      <c r="K36" s="125"/>
      <c r="L36" s="101"/>
      <c r="M36" s="101"/>
      <c r="N36" s="101"/>
      <c r="O36" s="101"/>
      <c r="P36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6" s="125"/>
      <c r="R36" s="125"/>
      <c r="S36" s="101"/>
    </row>
    <row r="37" spans="1:19" s="87" customFormat="1" x14ac:dyDescent="0.25">
      <c r="A37" s="101"/>
      <c r="B37" s="101"/>
      <c r="C37" s="101"/>
      <c r="D37" s="101"/>
      <c r="E37" s="101"/>
      <c r="F37" s="101"/>
      <c r="G37" s="124"/>
      <c r="H37" s="101"/>
      <c r="I37" s="101"/>
      <c r="J37" s="101"/>
      <c r="K37" s="125"/>
      <c r="L37" s="101"/>
      <c r="M37" s="101"/>
      <c r="N37" s="101"/>
      <c r="O37" s="101"/>
      <c r="P37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7" s="125"/>
      <c r="R37" s="125"/>
      <c r="S37" s="101"/>
    </row>
    <row r="38" spans="1:19" s="87" customFormat="1" x14ac:dyDescent="0.25">
      <c r="A38" s="101"/>
      <c r="B38" s="101"/>
      <c r="C38" s="101"/>
      <c r="D38" s="101"/>
      <c r="E38" s="101"/>
      <c r="F38" s="101"/>
      <c r="G38" s="124"/>
      <c r="H38" s="101"/>
      <c r="I38" s="101"/>
      <c r="J38" s="101"/>
      <c r="K38" s="125"/>
      <c r="L38" s="101"/>
      <c r="M38" s="101"/>
      <c r="N38" s="101"/>
      <c r="O38" s="101"/>
      <c r="P38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8" s="125"/>
      <c r="R38" s="125"/>
      <c r="S38" s="101"/>
    </row>
    <row r="39" spans="1:19" s="87" customFormat="1" x14ac:dyDescent="0.25">
      <c r="A39" s="101"/>
      <c r="B39" s="101"/>
      <c r="C39" s="101"/>
      <c r="D39" s="101"/>
      <c r="E39" s="101"/>
      <c r="F39" s="101"/>
      <c r="G39" s="124"/>
      <c r="H39" s="101"/>
      <c r="I39" s="101"/>
      <c r="J39" s="101"/>
      <c r="K39" s="125"/>
      <c r="L39" s="101"/>
      <c r="M39" s="101"/>
      <c r="N39" s="101"/>
      <c r="O39" s="101"/>
      <c r="P39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9" s="125"/>
      <c r="R39" s="125"/>
      <c r="S39" s="101"/>
    </row>
    <row r="40" spans="1:19" s="87" customFormat="1" x14ac:dyDescent="0.25">
      <c r="A40" s="101"/>
      <c r="B40" s="101"/>
      <c r="C40" s="101"/>
      <c r="D40" s="101"/>
      <c r="E40" s="101"/>
      <c r="F40" s="101"/>
      <c r="G40" s="124"/>
      <c r="H40" s="101"/>
      <c r="I40" s="101"/>
      <c r="J40" s="101"/>
      <c r="K40" s="125"/>
      <c r="L40" s="101"/>
      <c r="M40" s="101"/>
      <c r="N40" s="101"/>
      <c r="O40" s="101"/>
      <c r="P40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0" s="125"/>
      <c r="R40" s="125"/>
      <c r="S40" s="101"/>
    </row>
    <row r="41" spans="1:19" s="87" customFormat="1" x14ac:dyDescent="0.25">
      <c r="A41" s="101"/>
      <c r="B41" s="101"/>
      <c r="C41" s="101"/>
      <c r="D41" s="101"/>
      <c r="E41" s="101"/>
      <c r="F41" s="101"/>
      <c r="G41" s="124"/>
      <c r="H41" s="101"/>
      <c r="I41" s="101"/>
      <c r="J41" s="101"/>
      <c r="K41" s="125"/>
      <c r="L41" s="101"/>
      <c r="M41" s="101"/>
      <c r="N41" s="101"/>
      <c r="O41" s="101"/>
      <c r="P41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1" s="125"/>
      <c r="R41" s="125"/>
      <c r="S41" s="101"/>
    </row>
    <row r="42" spans="1:19" s="87" customFormat="1" x14ac:dyDescent="0.25">
      <c r="A42" s="101"/>
      <c r="B42" s="101"/>
      <c r="C42" s="101"/>
      <c r="D42" s="101"/>
      <c r="E42" s="101"/>
      <c r="F42" s="101"/>
      <c r="G42" s="124"/>
      <c r="H42" s="101"/>
      <c r="I42" s="101"/>
      <c r="J42" s="101"/>
      <c r="K42" s="125"/>
      <c r="L42" s="101"/>
      <c r="M42" s="101"/>
      <c r="N42" s="101"/>
      <c r="O42" s="101"/>
      <c r="P42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2" s="125"/>
      <c r="R42" s="125"/>
      <c r="S42" s="101"/>
    </row>
    <row r="43" spans="1:19" s="87" customFormat="1" x14ac:dyDescent="0.25">
      <c r="A43" s="101"/>
      <c r="B43" s="101"/>
      <c r="C43" s="101"/>
      <c r="D43" s="101"/>
      <c r="E43" s="101"/>
      <c r="F43" s="101"/>
      <c r="G43" s="124"/>
      <c r="H43" s="101"/>
      <c r="I43" s="101"/>
      <c r="J43" s="101"/>
      <c r="K43" s="125"/>
      <c r="L43" s="101"/>
      <c r="M43" s="101"/>
      <c r="N43" s="101"/>
      <c r="O43" s="101"/>
      <c r="P43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3" s="125"/>
      <c r="R43" s="125"/>
      <c r="S43" s="101"/>
    </row>
    <row r="44" spans="1:19" s="87" customFormat="1" x14ac:dyDescent="0.25">
      <c r="A44" s="101"/>
      <c r="B44" s="101"/>
      <c r="C44" s="101"/>
      <c r="D44" s="101"/>
      <c r="E44" s="101"/>
      <c r="F44" s="101"/>
      <c r="G44" s="124"/>
      <c r="H44" s="101"/>
      <c r="I44" s="101"/>
      <c r="J44" s="101"/>
      <c r="K44" s="125"/>
      <c r="L44" s="101"/>
      <c r="M44" s="101"/>
      <c r="N44" s="101"/>
      <c r="O44" s="101"/>
      <c r="P44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4" s="125"/>
      <c r="R44" s="125"/>
      <c r="S44" s="101"/>
    </row>
    <row r="45" spans="1:19" s="87" customFormat="1" x14ac:dyDescent="0.25">
      <c r="A45" s="101"/>
      <c r="B45" s="101"/>
      <c r="C45" s="101"/>
      <c r="D45" s="101"/>
      <c r="E45" s="101"/>
      <c r="F45" s="101"/>
      <c r="G45" s="124"/>
      <c r="H45" s="101"/>
      <c r="I45" s="101"/>
      <c r="J45" s="101"/>
      <c r="K45" s="125"/>
      <c r="L45" s="101"/>
      <c r="M45" s="101"/>
      <c r="N45" s="101"/>
      <c r="O45" s="101"/>
      <c r="P45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5" s="125"/>
      <c r="R45" s="125"/>
      <c r="S45" s="101"/>
    </row>
    <row r="46" spans="1:19" s="87" customFormat="1" x14ac:dyDescent="0.25">
      <c r="A46" s="101"/>
      <c r="B46" s="109"/>
      <c r="C46" s="109"/>
      <c r="D46" s="109"/>
      <c r="E46" s="109"/>
      <c r="F46" s="109"/>
      <c r="G46" s="124"/>
      <c r="H46" s="109"/>
      <c r="I46" s="109"/>
      <c r="J46" s="101"/>
      <c r="K46" s="128"/>
      <c r="L46" s="128"/>
      <c r="M46" s="128"/>
      <c r="N46" s="128"/>
      <c r="O46" s="101"/>
      <c r="P46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6" s="125"/>
      <c r="R46" s="125"/>
      <c r="S46" s="101"/>
    </row>
    <row r="47" spans="1:19" s="87" customFormat="1" x14ac:dyDescent="0.25">
      <c r="A47" s="101"/>
      <c r="B47" s="109"/>
      <c r="C47" s="109"/>
      <c r="D47" s="109"/>
      <c r="E47" s="109"/>
      <c r="F47" s="109"/>
      <c r="G47" s="124"/>
      <c r="H47" s="109"/>
      <c r="I47" s="109"/>
      <c r="J47" s="101"/>
      <c r="K47" s="128"/>
      <c r="L47" s="128"/>
      <c r="M47" s="128"/>
      <c r="N47" s="128"/>
      <c r="O47" s="101"/>
      <c r="P47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7" s="125"/>
      <c r="R47" s="125"/>
      <c r="S47" s="101"/>
    </row>
    <row r="48" spans="1:19" s="87" customFormat="1" x14ac:dyDescent="0.25">
      <c r="A48" s="101"/>
      <c r="B48" s="109"/>
      <c r="C48" s="109"/>
      <c r="D48" s="109"/>
      <c r="E48" s="109"/>
      <c r="F48" s="109"/>
      <c r="G48" s="124"/>
      <c r="H48" s="109"/>
      <c r="I48" s="109"/>
      <c r="J48" s="101"/>
      <c r="K48" s="128"/>
      <c r="L48" s="128"/>
      <c r="M48" s="128"/>
      <c r="N48" s="128"/>
      <c r="O48" s="101"/>
      <c r="P48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8" s="125"/>
      <c r="R48" s="125"/>
      <c r="S48" s="101"/>
    </row>
    <row r="49" spans="1:19" s="87" customFormat="1" x14ac:dyDescent="0.25">
      <c r="A49" s="101"/>
      <c r="B49" s="109"/>
      <c r="C49" s="109"/>
      <c r="D49" s="109"/>
      <c r="E49" s="109"/>
      <c r="F49" s="109"/>
      <c r="G49" s="124"/>
      <c r="H49" s="109"/>
      <c r="I49" s="109"/>
      <c r="J49" s="101"/>
      <c r="K49" s="128"/>
      <c r="L49" s="128"/>
      <c r="M49" s="128"/>
      <c r="N49" s="128"/>
      <c r="O49" s="101"/>
      <c r="P49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9" s="125"/>
      <c r="R49" s="125"/>
      <c r="S49" s="101"/>
    </row>
    <row r="50" spans="1:19" s="87" customFormat="1" x14ac:dyDescent="0.25">
      <c r="A50" s="101"/>
      <c r="B50" s="109"/>
      <c r="C50" s="109"/>
      <c r="D50" s="109"/>
      <c r="E50" s="109"/>
      <c r="F50" s="109"/>
      <c r="G50" s="124"/>
      <c r="H50" s="109"/>
      <c r="I50" s="109"/>
      <c r="J50" s="101"/>
      <c r="K50" s="128"/>
      <c r="L50" s="128"/>
      <c r="M50" s="128"/>
      <c r="N50" s="128"/>
      <c r="O50" s="101"/>
      <c r="P50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0" s="125"/>
      <c r="R50" s="125"/>
      <c r="S50" s="101"/>
    </row>
    <row r="51" spans="1:19" s="87" customFormat="1" x14ac:dyDescent="0.25">
      <c r="A51" s="101"/>
      <c r="B51" s="109"/>
      <c r="C51" s="109"/>
      <c r="D51" s="109"/>
      <c r="E51" s="109"/>
      <c r="F51" s="109"/>
      <c r="G51" s="124"/>
      <c r="H51" s="109"/>
      <c r="I51" s="109"/>
      <c r="J51" s="101"/>
      <c r="K51" s="128"/>
      <c r="L51" s="128"/>
      <c r="M51" s="128"/>
      <c r="N51" s="128"/>
      <c r="O51" s="101"/>
      <c r="P51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1" s="122"/>
      <c r="R51" s="125"/>
      <c r="S51" s="101"/>
    </row>
    <row r="52" spans="1:19" s="87" customFormat="1" x14ac:dyDescent="0.25">
      <c r="A52" s="101"/>
      <c r="B52" s="109"/>
      <c r="C52" s="109"/>
      <c r="D52" s="109"/>
      <c r="E52" s="109"/>
      <c r="F52" s="109"/>
      <c r="G52" s="124"/>
      <c r="H52" s="109"/>
      <c r="I52" s="109"/>
      <c r="J52" s="101"/>
      <c r="K52" s="128"/>
      <c r="L52" s="128"/>
      <c r="M52" s="128"/>
      <c r="N52" s="128"/>
      <c r="O52" s="101"/>
      <c r="P52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2" s="125"/>
      <c r="R52" s="125"/>
      <c r="S52" s="101"/>
    </row>
    <row r="53" spans="1:19" s="87" customFormat="1" x14ac:dyDescent="0.25">
      <c r="A53" s="101"/>
      <c r="B53" s="109"/>
      <c r="C53" s="109"/>
      <c r="D53" s="109"/>
      <c r="E53" s="109"/>
      <c r="F53" s="109"/>
      <c r="G53" s="124"/>
      <c r="H53" s="109"/>
      <c r="I53" s="109"/>
      <c r="J53" s="101"/>
      <c r="K53" s="128"/>
      <c r="L53" s="128"/>
      <c r="M53" s="128"/>
      <c r="N53" s="128"/>
      <c r="O53" s="101"/>
      <c r="P53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3" s="122"/>
      <c r="R53" s="125"/>
      <c r="S53" s="101"/>
    </row>
    <row r="54" spans="1:19" s="87" customFormat="1" x14ac:dyDescent="0.25">
      <c r="A54" s="101"/>
      <c r="B54" s="109"/>
      <c r="C54" s="109"/>
      <c r="D54" s="109"/>
      <c r="E54" s="109"/>
      <c r="F54" s="109"/>
      <c r="G54" s="124"/>
      <c r="H54" s="109"/>
      <c r="I54" s="109"/>
      <c r="J54" s="101"/>
      <c r="K54" s="128"/>
      <c r="L54" s="128"/>
      <c r="M54" s="128"/>
      <c r="N54" s="128"/>
      <c r="O54" s="101"/>
      <c r="P54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4" s="125"/>
      <c r="R54" s="125"/>
      <c r="S54" s="101"/>
    </row>
    <row r="55" spans="1:19" s="87" customFormat="1" x14ac:dyDescent="0.25">
      <c r="A55" s="101"/>
      <c r="B55" s="109"/>
      <c r="C55" s="109"/>
      <c r="D55" s="109"/>
      <c r="E55" s="109"/>
      <c r="F55" s="109"/>
      <c r="G55" s="124"/>
      <c r="H55" s="109"/>
      <c r="I55" s="109"/>
      <c r="J55" s="101"/>
      <c r="K55" s="128"/>
      <c r="L55" s="128"/>
      <c r="M55" s="128"/>
      <c r="N55" s="128"/>
      <c r="O55" s="101"/>
      <c r="P55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5" s="125"/>
      <c r="R55" s="125"/>
      <c r="S55" s="101"/>
    </row>
    <row r="56" spans="1:19" s="87" customFormat="1" x14ac:dyDescent="0.25">
      <c r="A56" s="101"/>
      <c r="B56" s="109"/>
      <c r="C56" s="109"/>
      <c r="D56" s="109"/>
      <c r="E56" s="109"/>
      <c r="F56" s="109"/>
      <c r="G56" s="124"/>
      <c r="H56" s="109"/>
      <c r="I56" s="109"/>
      <c r="J56" s="101"/>
      <c r="K56" s="128"/>
      <c r="L56" s="128"/>
      <c r="M56" s="128"/>
      <c r="N56" s="128"/>
      <c r="O56" s="101"/>
      <c r="P56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6" s="125"/>
      <c r="R56" s="125"/>
      <c r="S56" s="101"/>
    </row>
    <row r="57" spans="1:19" s="87" customFormat="1" x14ac:dyDescent="0.25">
      <c r="A57" s="101"/>
      <c r="B57" s="109"/>
      <c r="C57" s="109"/>
      <c r="D57" s="109"/>
      <c r="E57" s="109"/>
      <c r="F57" s="109"/>
      <c r="G57" s="124"/>
      <c r="H57" s="109"/>
      <c r="I57" s="109"/>
      <c r="J57" s="122"/>
      <c r="K57" s="128"/>
      <c r="L57" s="128"/>
      <c r="M57" s="128"/>
      <c r="N57" s="128"/>
      <c r="O57" s="122"/>
      <c r="P57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7" s="122"/>
      <c r="R57" s="125"/>
      <c r="S57" s="101"/>
    </row>
    <row r="58" spans="1:19" s="87" customFormat="1" x14ac:dyDescent="0.25">
      <c r="A58" s="101"/>
      <c r="B58" s="109"/>
      <c r="C58" s="109"/>
      <c r="D58" s="109"/>
      <c r="E58" s="109"/>
      <c r="F58" s="109"/>
      <c r="G58" s="124"/>
      <c r="H58" s="109"/>
      <c r="I58" s="109"/>
      <c r="J58" s="101"/>
      <c r="K58" s="128"/>
      <c r="L58" s="128"/>
      <c r="M58" s="128"/>
      <c r="N58" s="128"/>
      <c r="O58" s="101"/>
      <c r="P58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8" s="125"/>
      <c r="R58" s="125"/>
      <c r="S58" s="101"/>
    </row>
    <row r="59" spans="1:19" s="87" customFormat="1" x14ac:dyDescent="0.25">
      <c r="A59" s="101"/>
      <c r="B59" s="109"/>
      <c r="C59" s="109"/>
      <c r="D59" s="109"/>
      <c r="E59" s="109"/>
      <c r="F59" s="109"/>
      <c r="G59" s="124"/>
      <c r="H59" s="109"/>
      <c r="I59" s="109"/>
      <c r="J59" s="122"/>
      <c r="K59" s="128"/>
      <c r="L59" s="128"/>
      <c r="M59" s="128"/>
      <c r="N59" s="128"/>
      <c r="O59" s="122"/>
      <c r="P59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9" s="122"/>
      <c r="R59" s="125"/>
      <c r="S59" s="101"/>
    </row>
    <row r="60" spans="1:19" s="87" customFormat="1" x14ac:dyDescent="0.25">
      <c r="A60" s="101"/>
      <c r="B60" s="109"/>
      <c r="C60" s="109"/>
      <c r="D60" s="109"/>
      <c r="E60" s="109"/>
      <c r="F60" s="109"/>
      <c r="G60" s="124"/>
      <c r="H60" s="109"/>
      <c r="I60" s="109"/>
      <c r="J60" s="122"/>
      <c r="K60" s="128"/>
      <c r="L60" s="128"/>
      <c r="M60" s="128"/>
      <c r="N60" s="128"/>
      <c r="O60" s="101"/>
      <c r="P60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0" s="122"/>
      <c r="R60" s="125"/>
      <c r="S60" s="101"/>
    </row>
    <row r="61" spans="1:19" s="87" customFormat="1" x14ac:dyDescent="0.25">
      <c r="A61" s="101"/>
      <c r="B61" s="109"/>
      <c r="C61" s="109"/>
      <c r="D61" s="109"/>
      <c r="E61" s="109"/>
      <c r="F61" s="109"/>
      <c r="G61" s="124"/>
      <c r="H61" s="109"/>
      <c r="I61" s="109"/>
      <c r="J61" s="101"/>
      <c r="K61" s="128"/>
      <c r="L61" s="128"/>
      <c r="M61" s="128"/>
      <c r="N61" s="128"/>
      <c r="O61" s="101"/>
      <c r="P61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1" s="125"/>
      <c r="R61" s="125"/>
      <c r="S61" s="101"/>
    </row>
    <row r="62" spans="1:19" s="87" customFormat="1" x14ac:dyDescent="0.25">
      <c r="A62" s="101"/>
      <c r="B62" s="109"/>
      <c r="C62" s="109"/>
      <c r="D62" s="109"/>
      <c r="E62" s="109"/>
      <c r="F62" s="109"/>
      <c r="G62" s="124"/>
      <c r="H62" s="109"/>
      <c r="I62" s="109"/>
      <c r="J62" s="101"/>
      <c r="K62" s="128"/>
      <c r="L62" s="128"/>
      <c r="M62" s="128"/>
      <c r="N62" s="128"/>
      <c r="O62" s="101"/>
      <c r="P62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2" s="125"/>
      <c r="R62" s="125"/>
      <c r="S62" s="101"/>
    </row>
    <row r="63" spans="1:19" s="87" customFormat="1" x14ac:dyDescent="0.25">
      <c r="A63" s="101"/>
      <c r="B63" s="109"/>
      <c r="C63" s="109"/>
      <c r="D63" s="109"/>
      <c r="E63" s="109"/>
      <c r="F63" s="109"/>
      <c r="G63" s="124"/>
      <c r="H63" s="109"/>
      <c r="I63" s="109"/>
      <c r="J63" s="101"/>
      <c r="K63" s="128"/>
      <c r="L63" s="128"/>
      <c r="M63" s="128"/>
      <c r="N63" s="128"/>
      <c r="O63" s="101"/>
      <c r="P63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3" s="101"/>
      <c r="R63" s="125"/>
      <c r="S63" s="101"/>
    </row>
    <row r="64" spans="1:19" s="87" customFormat="1" x14ac:dyDescent="0.25">
      <c r="A64" s="101"/>
      <c r="B64" s="109"/>
      <c r="C64" s="109"/>
      <c r="D64" s="109"/>
      <c r="E64" s="109"/>
      <c r="F64" s="109"/>
      <c r="G64" s="124"/>
      <c r="H64" s="109"/>
      <c r="I64" s="109"/>
      <c r="J64" s="122"/>
      <c r="K64" s="128"/>
      <c r="L64" s="128"/>
      <c r="M64" s="128"/>
      <c r="N64" s="128"/>
      <c r="O64" s="122"/>
      <c r="P64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4" s="122"/>
      <c r="R64" s="125"/>
      <c r="S64" s="101"/>
    </row>
    <row r="65" spans="1:19" s="87" customFormat="1" x14ac:dyDescent="0.25">
      <c r="A65" s="101"/>
      <c r="B65" s="109"/>
      <c r="C65" s="109"/>
      <c r="D65" s="109"/>
      <c r="E65" s="109"/>
      <c r="F65" s="109"/>
      <c r="G65" s="124"/>
      <c r="H65" s="109"/>
      <c r="I65" s="109"/>
      <c r="J65" s="122"/>
      <c r="K65" s="128"/>
      <c r="L65" s="128"/>
      <c r="M65" s="128"/>
      <c r="N65" s="128"/>
      <c r="O65" s="122"/>
      <c r="P65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5" s="122"/>
      <c r="R65" s="125"/>
      <c r="S65" s="101"/>
    </row>
    <row r="66" spans="1:19" s="87" customFormat="1" x14ac:dyDescent="0.25">
      <c r="A66" s="101"/>
      <c r="B66" s="109"/>
      <c r="C66" s="109"/>
      <c r="D66" s="109"/>
      <c r="E66" s="109"/>
      <c r="F66" s="109"/>
      <c r="G66" s="124"/>
      <c r="H66" s="109"/>
      <c r="I66" s="109"/>
      <c r="J66" s="122"/>
      <c r="K66" s="128"/>
      <c r="L66" s="128"/>
      <c r="M66" s="128"/>
      <c r="N66" s="128"/>
      <c r="O66" s="122"/>
      <c r="P66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6" s="122"/>
      <c r="R66" s="125"/>
      <c r="S66" s="101"/>
    </row>
    <row r="67" spans="1:19" s="87" customFormat="1" x14ac:dyDescent="0.25">
      <c r="A67" s="101"/>
      <c r="B67" s="109"/>
      <c r="C67" s="109"/>
      <c r="D67" s="109"/>
      <c r="E67" s="109"/>
      <c r="F67" s="109"/>
      <c r="G67" s="124"/>
      <c r="H67" s="109"/>
      <c r="I67" s="109"/>
      <c r="J67" s="101"/>
      <c r="K67" s="128"/>
      <c r="L67" s="128"/>
      <c r="M67" s="128"/>
      <c r="N67" s="128"/>
      <c r="O67" s="101"/>
      <c r="P67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7" s="125"/>
      <c r="R67" s="125"/>
      <c r="S67" s="101"/>
    </row>
    <row r="68" spans="1:19" s="87" customFormat="1" x14ac:dyDescent="0.25">
      <c r="A68" s="101"/>
      <c r="B68" s="109"/>
      <c r="C68" s="109"/>
      <c r="D68" s="109"/>
      <c r="E68" s="109"/>
      <c r="F68" s="109"/>
      <c r="G68" s="124"/>
      <c r="H68" s="109"/>
      <c r="I68" s="109"/>
      <c r="J68" s="101"/>
      <c r="K68" s="128"/>
      <c r="L68" s="128"/>
      <c r="M68" s="128"/>
      <c r="N68" s="128"/>
      <c r="O68" s="101"/>
      <c r="P68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8" s="125"/>
      <c r="R68" s="125"/>
      <c r="S68" s="101"/>
    </row>
    <row r="69" spans="1:19" s="87" customFormat="1" x14ac:dyDescent="0.25">
      <c r="A69" s="101"/>
      <c r="B69" s="109"/>
      <c r="C69" s="109"/>
      <c r="D69" s="109"/>
      <c r="E69" s="109"/>
      <c r="F69" s="109"/>
      <c r="G69" s="124"/>
      <c r="H69" s="109"/>
      <c r="I69" s="109"/>
      <c r="J69" s="101"/>
      <c r="K69" s="128"/>
      <c r="L69" s="128"/>
      <c r="M69" s="128"/>
      <c r="N69" s="128"/>
      <c r="O69" s="101"/>
      <c r="P69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9" s="125"/>
      <c r="R69" s="125"/>
      <c r="S69" s="101"/>
    </row>
    <row r="70" spans="1:19" s="87" customFormat="1" x14ac:dyDescent="0.25">
      <c r="A70" s="101"/>
      <c r="B70" s="109"/>
      <c r="C70" s="109"/>
      <c r="D70" s="109"/>
      <c r="E70" s="109"/>
      <c r="F70" s="109"/>
      <c r="G70" s="124"/>
      <c r="H70" s="109"/>
      <c r="I70" s="109"/>
      <c r="J70" s="101"/>
      <c r="K70" s="128"/>
      <c r="L70" s="128"/>
      <c r="M70" s="128"/>
      <c r="N70" s="128"/>
      <c r="O70" s="101"/>
      <c r="P70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0" s="125"/>
      <c r="R70" s="125"/>
      <c r="S70" s="101"/>
    </row>
    <row r="71" spans="1:19" s="87" customFormat="1" x14ac:dyDescent="0.25">
      <c r="A71" s="101"/>
      <c r="B71" s="109"/>
      <c r="C71" s="109"/>
      <c r="D71" s="109"/>
      <c r="E71" s="109"/>
      <c r="F71" s="109"/>
      <c r="G71" s="124"/>
      <c r="H71" s="109"/>
      <c r="I71" s="109"/>
      <c r="J71" s="101"/>
      <c r="K71" s="128"/>
      <c r="L71" s="128"/>
      <c r="M71" s="128"/>
      <c r="N71" s="128"/>
      <c r="O71" s="101"/>
      <c r="P71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1" s="125"/>
      <c r="R71" s="125"/>
      <c r="S71" s="101"/>
    </row>
    <row r="72" spans="1:19" s="87" customFormat="1" x14ac:dyDescent="0.25">
      <c r="A72" s="101"/>
      <c r="B72" s="109"/>
      <c r="C72" s="109"/>
      <c r="D72" s="109"/>
      <c r="E72" s="109"/>
      <c r="F72" s="109"/>
      <c r="G72" s="124"/>
      <c r="H72" s="109"/>
      <c r="I72" s="109"/>
      <c r="J72" s="101"/>
      <c r="K72" s="128"/>
      <c r="L72" s="128"/>
      <c r="M72" s="128"/>
      <c r="N72" s="128"/>
      <c r="O72" s="101"/>
      <c r="P72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2" s="122"/>
      <c r="R72" s="125"/>
      <c r="S72" s="101"/>
    </row>
    <row r="73" spans="1:19" s="87" customFormat="1" x14ac:dyDescent="0.25">
      <c r="A73" s="101"/>
      <c r="B73" s="109"/>
      <c r="C73" s="109"/>
      <c r="D73" s="109"/>
      <c r="E73" s="109"/>
      <c r="F73" s="109"/>
      <c r="G73" s="124"/>
      <c r="H73" s="109"/>
      <c r="I73" s="109"/>
      <c r="J73" s="122"/>
      <c r="K73" s="128"/>
      <c r="L73" s="128"/>
      <c r="M73" s="128"/>
      <c r="N73" s="128"/>
      <c r="O73" s="122"/>
      <c r="P73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3" s="122"/>
      <c r="R73" s="125"/>
      <c r="S73" s="101"/>
    </row>
    <row r="74" spans="1:19" s="87" customFormat="1" x14ac:dyDescent="0.25">
      <c r="A74" s="101"/>
      <c r="B74" s="109"/>
      <c r="C74" s="109"/>
      <c r="D74" s="109"/>
      <c r="E74" s="109"/>
      <c r="F74" s="109"/>
      <c r="G74" s="124"/>
      <c r="H74" s="109"/>
      <c r="I74" s="109"/>
      <c r="J74" s="101"/>
      <c r="K74" s="128"/>
      <c r="L74" s="128"/>
      <c r="M74" s="128"/>
      <c r="N74" s="128"/>
      <c r="O74" s="101"/>
      <c r="P74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4" s="125"/>
      <c r="R74" s="125"/>
      <c r="S74" s="101"/>
    </row>
    <row r="75" spans="1:19" s="87" customFormat="1" x14ac:dyDescent="0.25">
      <c r="A75" s="101"/>
      <c r="B75" s="109"/>
      <c r="C75" s="109"/>
      <c r="D75" s="109"/>
      <c r="E75" s="109"/>
      <c r="F75" s="109"/>
      <c r="G75" s="124"/>
      <c r="H75" s="109"/>
      <c r="I75" s="109"/>
      <c r="J75" s="122"/>
      <c r="K75" s="128"/>
      <c r="L75" s="128"/>
      <c r="M75" s="128"/>
      <c r="N75" s="128"/>
      <c r="O75" s="122"/>
      <c r="P75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5" s="122"/>
      <c r="R75" s="125"/>
      <c r="S75" s="101"/>
    </row>
    <row r="76" spans="1:19" s="87" customFormat="1" x14ac:dyDescent="0.25">
      <c r="A76" s="101"/>
      <c r="B76" s="109"/>
      <c r="C76" s="109"/>
      <c r="D76" s="109"/>
      <c r="E76" s="109"/>
      <c r="F76" s="109"/>
      <c r="G76" s="124"/>
      <c r="H76" s="109"/>
      <c r="I76" s="109"/>
      <c r="J76" s="122"/>
      <c r="K76" s="128"/>
      <c r="L76" s="128"/>
      <c r="M76" s="128"/>
      <c r="N76" s="128"/>
      <c r="O76" s="122"/>
      <c r="P76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6" s="122"/>
      <c r="R76" s="125"/>
      <c r="S76" s="101"/>
    </row>
    <row r="77" spans="1:19" s="87" customFormat="1" x14ac:dyDescent="0.25">
      <c r="A77" s="101"/>
      <c r="B77" s="109"/>
      <c r="C77" s="109"/>
      <c r="D77" s="109"/>
      <c r="E77" s="109"/>
      <c r="F77" s="109"/>
      <c r="G77" s="124"/>
      <c r="H77" s="109"/>
      <c r="I77" s="109"/>
      <c r="J77" s="122"/>
      <c r="K77" s="128"/>
      <c r="L77" s="128"/>
      <c r="M77" s="128"/>
      <c r="N77" s="128"/>
      <c r="O77" s="122"/>
      <c r="P77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7" s="122"/>
      <c r="R77" s="125"/>
      <c r="S77" s="101"/>
    </row>
    <row r="78" spans="1:19" s="87" customFormat="1" x14ac:dyDescent="0.25">
      <c r="A78" s="101"/>
      <c r="B78" s="109"/>
      <c r="C78" s="109"/>
      <c r="D78" s="109"/>
      <c r="E78" s="109"/>
      <c r="F78" s="109"/>
      <c r="G78" s="124"/>
      <c r="H78" s="109"/>
      <c r="I78" s="109"/>
      <c r="J78" s="101"/>
      <c r="K78" s="128"/>
      <c r="L78" s="128"/>
      <c r="M78" s="128"/>
      <c r="N78" s="128"/>
      <c r="O78" s="101"/>
      <c r="P78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8" s="125"/>
      <c r="R78" s="125"/>
      <c r="S78" s="101"/>
    </row>
    <row r="79" spans="1:19" s="87" customFormat="1" x14ac:dyDescent="0.25">
      <c r="A79" s="101"/>
      <c r="B79" s="109"/>
      <c r="C79" s="109"/>
      <c r="D79" s="109"/>
      <c r="E79" s="109"/>
      <c r="F79" s="109"/>
      <c r="G79" s="124"/>
      <c r="H79" s="109"/>
      <c r="I79" s="109"/>
      <c r="J79" s="122"/>
      <c r="K79" s="128"/>
      <c r="L79" s="128"/>
      <c r="M79" s="128"/>
      <c r="N79" s="128"/>
      <c r="O79" s="122"/>
      <c r="P79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9" s="122"/>
      <c r="R79" s="125"/>
      <c r="S79" s="101"/>
    </row>
    <row r="80" spans="1:19" s="87" customFormat="1" x14ac:dyDescent="0.25">
      <c r="A80" s="101"/>
      <c r="B80" s="109"/>
      <c r="C80" s="109"/>
      <c r="D80" s="109"/>
      <c r="E80" s="109"/>
      <c r="F80" s="109"/>
      <c r="G80" s="124"/>
      <c r="H80" s="109"/>
      <c r="I80" s="109"/>
      <c r="J80" s="101"/>
      <c r="K80" s="128"/>
      <c r="L80" s="128"/>
      <c r="M80" s="128"/>
      <c r="N80" s="128"/>
      <c r="O80" s="101"/>
      <c r="P80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0" s="122"/>
      <c r="R80" s="125"/>
      <c r="S80" s="101"/>
    </row>
    <row r="81" spans="1:19" s="87" customFormat="1" x14ac:dyDescent="0.25">
      <c r="A81" s="101"/>
      <c r="B81" s="109"/>
      <c r="C81" s="109"/>
      <c r="D81" s="109"/>
      <c r="E81" s="109"/>
      <c r="F81" s="109"/>
      <c r="G81" s="124"/>
      <c r="H81" s="109"/>
      <c r="I81" s="109"/>
      <c r="J81" s="101"/>
      <c r="K81" s="128"/>
      <c r="L81" s="128"/>
      <c r="M81" s="128"/>
      <c r="N81" s="128"/>
      <c r="O81" s="101"/>
      <c r="P81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1" s="125"/>
      <c r="R81" s="125"/>
      <c r="S81" s="101"/>
    </row>
    <row r="82" spans="1:19" s="87" customFormat="1" x14ac:dyDescent="0.25">
      <c r="A82" s="101"/>
      <c r="B82" s="109"/>
      <c r="C82" s="109"/>
      <c r="D82" s="109"/>
      <c r="E82" s="109"/>
      <c r="F82" s="109"/>
      <c r="G82" s="124"/>
      <c r="H82" s="109"/>
      <c r="I82" s="109"/>
      <c r="J82" s="101"/>
      <c r="K82" s="128"/>
      <c r="L82" s="128"/>
      <c r="M82" s="128"/>
      <c r="N82" s="128"/>
      <c r="O82" s="101"/>
      <c r="P82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2" s="122"/>
      <c r="R82" s="125"/>
      <c r="S82" s="101"/>
    </row>
    <row r="83" spans="1:19" s="87" customFormat="1" x14ac:dyDescent="0.25">
      <c r="A83" s="101"/>
      <c r="B83" s="109"/>
      <c r="C83" s="109"/>
      <c r="D83" s="109"/>
      <c r="E83" s="109"/>
      <c r="F83" s="109"/>
      <c r="G83" s="124"/>
      <c r="H83" s="109"/>
      <c r="I83" s="109"/>
      <c r="J83" s="101"/>
      <c r="K83" s="128"/>
      <c r="L83" s="128"/>
      <c r="M83" s="128"/>
      <c r="N83" s="128"/>
      <c r="O83" s="101"/>
      <c r="P83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3" s="125"/>
      <c r="R83" s="125"/>
      <c r="S83" s="101"/>
    </row>
    <row r="84" spans="1:19" s="87" customFormat="1" x14ac:dyDescent="0.25">
      <c r="A84" s="101"/>
      <c r="B84" s="109"/>
      <c r="C84" s="109"/>
      <c r="D84" s="109"/>
      <c r="E84" s="109"/>
      <c r="F84" s="109"/>
      <c r="G84" s="124"/>
      <c r="H84" s="109"/>
      <c r="I84" s="109"/>
      <c r="J84" s="122"/>
      <c r="K84" s="128"/>
      <c r="L84" s="128"/>
      <c r="M84" s="128"/>
      <c r="N84" s="128"/>
      <c r="O84" s="122"/>
      <c r="P84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4" s="101"/>
      <c r="R84" s="125"/>
      <c r="S84" s="101"/>
    </row>
    <row r="85" spans="1:19" s="87" customFormat="1" x14ac:dyDescent="0.25">
      <c r="A85" s="101"/>
      <c r="B85" s="109"/>
      <c r="C85" s="109"/>
      <c r="D85" s="109"/>
      <c r="E85" s="109"/>
      <c r="F85" s="109"/>
      <c r="G85" s="124"/>
      <c r="H85" s="109"/>
      <c r="I85" s="109"/>
      <c r="J85" s="122"/>
      <c r="K85" s="128"/>
      <c r="L85" s="128"/>
      <c r="M85" s="128"/>
      <c r="N85" s="128"/>
      <c r="O85" s="101"/>
      <c r="P85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5" s="122"/>
      <c r="R85" s="125"/>
      <c r="S85" s="101"/>
    </row>
    <row r="86" spans="1:19" s="87" customFormat="1" x14ac:dyDescent="0.25">
      <c r="A86" s="101"/>
      <c r="B86" s="109"/>
      <c r="C86" s="109"/>
      <c r="D86" s="109"/>
      <c r="E86" s="109"/>
      <c r="F86" s="109"/>
      <c r="G86" s="124"/>
      <c r="H86" s="109"/>
      <c r="I86" s="109"/>
      <c r="J86" s="101"/>
      <c r="K86" s="128"/>
      <c r="L86" s="128"/>
      <c r="M86" s="128"/>
      <c r="N86" s="128"/>
      <c r="O86" s="101"/>
      <c r="P86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6" s="125"/>
      <c r="R86" s="125"/>
      <c r="S86" s="101"/>
    </row>
    <row r="87" spans="1:19" s="87" customFormat="1" x14ac:dyDescent="0.25">
      <c r="A87" s="101"/>
      <c r="B87" s="109"/>
      <c r="C87" s="109"/>
      <c r="D87" s="109"/>
      <c r="E87" s="109"/>
      <c r="F87" s="109"/>
      <c r="G87" s="124"/>
      <c r="H87" s="109"/>
      <c r="I87" s="109"/>
      <c r="J87" s="122"/>
      <c r="K87" s="128"/>
      <c r="L87" s="128"/>
      <c r="M87" s="128"/>
      <c r="N87" s="128"/>
      <c r="O87" s="122"/>
      <c r="P87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7" s="122"/>
      <c r="R87" s="125"/>
      <c r="S87" s="101"/>
    </row>
    <row r="88" spans="1:19" s="87" customFormat="1" x14ac:dyDescent="0.25">
      <c r="A88" s="101"/>
      <c r="B88" s="109"/>
      <c r="C88" s="109"/>
      <c r="D88" s="109"/>
      <c r="E88" s="109"/>
      <c r="F88" s="109"/>
      <c r="G88" s="124"/>
      <c r="H88" s="109"/>
      <c r="I88" s="109"/>
      <c r="J88" s="101"/>
      <c r="K88" s="128"/>
      <c r="L88" s="128"/>
      <c r="M88" s="128"/>
      <c r="N88" s="128"/>
      <c r="O88" s="101"/>
      <c r="P88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8" s="125"/>
      <c r="R88" s="125"/>
      <c r="S88" s="101"/>
    </row>
    <row r="89" spans="1:19" s="87" customFormat="1" x14ac:dyDescent="0.25">
      <c r="A89" s="101"/>
      <c r="B89" s="109"/>
      <c r="C89" s="109"/>
      <c r="D89" s="109"/>
      <c r="E89" s="109"/>
      <c r="F89" s="109"/>
      <c r="G89" s="124"/>
      <c r="H89" s="109"/>
      <c r="I89" s="109"/>
      <c r="J89" s="101"/>
      <c r="K89" s="128"/>
      <c r="L89" s="128"/>
      <c r="M89" s="128"/>
      <c r="N89" s="128"/>
      <c r="O89" s="101"/>
      <c r="P89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9" s="125"/>
      <c r="R89" s="125"/>
      <c r="S89" s="101"/>
    </row>
    <row r="90" spans="1:19" s="87" customFormat="1" x14ac:dyDescent="0.25">
      <c r="A90" s="101"/>
      <c r="B90" s="109"/>
      <c r="C90" s="109"/>
      <c r="D90" s="109"/>
      <c r="E90" s="109"/>
      <c r="F90" s="109"/>
      <c r="G90" s="124"/>
      <c r="H90" s="109"/>
      <c r="I90" s="109"/>
      <c r="J90" s="101"/>
      <c r="K90" s="128"/>
      <c r="L90" s="128"/>
      <c r="M90" s="128"/>
      <c r="N90" s="128"/>
      <c r="O90" s="101"/>
      <c r="P90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0" s="125"/>
      <c r="R90" s="125"/>
      <c r="S90" s="101"/>
    </row>
    <row r="91" spans="1:19" s="87" customFormat="1" x14ac:dyDescent="0.25">
      <c r="A91" s="101"/>
      <c r="B91" s="109"/>
      <c r="C91" s="109"/>
      <c r="D91" s="109"/>
      <c r="E91" s="109"/>
      <c r="F91" s="109"/>
      <c r="G91" s="124"/>
      <c r="H91" s="109"/>
      <c r="I91" s="109"/>
      <c r="J91" s="101"/>
      <c r="K91" s="128"/>
      <c r="L91" s="128"/>
      <c r="M91" s="128"/>
      <c r="N91" s="128"/>
      <c r="O91" s="101"/>
      <c r="P91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1" s="125"/>
      <c r="R91" s="125"/>
      <c r="S91" s="101"/>
    </row>
    <row r="92" spans="1:19" s="87" customFormat="1" x14ac:dyDescent="0.25">
      <c r="A92" s="101"/>
      <c r="B92" s="109"/>
      <c r="C92" s="109"/>
      <c r="D92" s="109"/>
      <c r="E92" s="109"/>
      <c r="F92" s="109"/>
      <c r="G92" s="124"/>
      <c r="H92" s="109"/>
      <c r="I92" s="109"/>
      <c r="J92" s="101"/>
      <c r="K92" s="128"/>
      <c r="L92" s="128"/>
      <c r="M92" s="128"/>
      <c r="N92" s="128"/>
      <c r="O92" s="101"/>
      <c r="P92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2" s="125"/>
      <c r="R92" s="125"/>
      <c r="S92" s="101"/>
    </row>
    <row r="93" spans="1:19" s="87" customFormat="1" x14ac:dyDescent="0.25">
      <c r="A93" s="101"/>
      <c r="B93" s="109"/>
      <c r="C93" s="109"/>
      <c r="D93" s="109"/>
      <c r="E93" s="109"/>
      <c r="F93" s="109"/>
      <c r="G93" s="124"/>
      <c r="H93" s="109"/>
      <c r="I93" s="109"/>
      <c r="J93" s="101"/>
      <c r="K93" s="128"/>
      <c r="L93" s="128"/>
      <c r="M93" s="128"/>
      <c r="N93" s="128"/>
      <c r="O93" s="101"/>
      <c r="P93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3" s="125"/>
      <c r="R93" s="125"/>
      <c r="S93" s="101"/>
    </row>
    <row r="94" spans="1:19" s="87" customFormat="1" x14ac:dyDescent="0.25">
      <c r="A94" s="101"/>
      <c r="B94" s="109"/>
      <c r="C94" s="109"/>
      <c r="D94" s="109"/>
      <c r="E94" s="109"/>
      <c r="F94" s="109"/>
      <c r="G94" s="124"/>
      <c r="H94" s="109"/>
      <c r="I94" s="109"/>
      <c r="J94" s="122"/>
      <c r="K94" s="128"/>
      <c r="L94" s="128"/>
      <c r="M94" s="128"/>
      <c r="N94" s="128"/>
      <c r="O94" s="122"/>
      <c r="P94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4" s="122"/>
      <c r="R94" s="125"/>
      <c r="S94" s="101"/>
    </row>
    <row r="95" spans="1:19" s="87" customFormat="1" x14ac:dyDescent="0.25">
      <c r="A95" s="101"/>
      <c r="B95" s="109"/>
      <c r="C95" s="109"/>
      <c r="D95" s="109"/>
      <c r="E95" s="109"/>
      <c r="F95" s="109"/>
      <c r="G95" s="124"/>
      <c r="H95" s="109"/>
      <c r="I95" s="109"/>
      <c r="J95" s="101"/>
      <c r="K95" s="128"/>
      <c r="L95" s="128"/>
      <c r="M95" s="128"/>
      <c r="N95" s="128"/>
      <c r="O95" s="101"/>
      <c r="P95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5" s="125"/>
      <c r="R95" s="125"/>
      <c r="S95" s="101"/>
    </row>
    <row r="96" spans="1:19" s="87" customFormat="1" x14ac:dyDescent="0.25">
      <c r="A96" s="101"/>
      <c r="B96" s="109"/>
      <c r="C96" s="109"/>
      <c r="D96" s="109"/>
      <c r="E96" s="109"/>
      <c r="F96" s="109"/>
      <c r="G96" s="124"/>
      <c r="H96" s="109"/>
      <c r="I96" s="109"/>
      <c r="J96" s="101"/>
      <c r="K96" s="128"/>
      <c r="L96" s="128"/>
      <c r="M96" s="128"/>
      <c r="N96" s="128"/>
      <c r="O96" s="101"/>
      <c r="P96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6" s="125"/>
      <c r="R96" s="125"/>
      <c r="S96" s="101"/>
    </row>
    <row r="97" spans="1:19" s="87" customFormat="1" x14ac:dyDescent="0.25">
      <c r="A97" s="101"/>
      <c r="B97" s="109"/>
      <c r="C97" s="109"/>
      <c r="D97" s="109"/>
      <c r="E97" s="109"/>
      <c r="F97" s="109"/>
      <c r="G97" s="124"/>
      <c r="H97" s="109"/>
      <c r="I97" s="109"/>
      <c r="J97" s="101"/>
      <c r="K97" s="128"/>
      <c r="L97" s="128"/>
      <c r="M97" s="128"/>
      <c r="N97" s="128"/>
      <c r="O97" s="101"/>
      <c r="P97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7" s="125"/>
      <c r="R97" s="125"/>
      <c r="S97" s="101"/>
    </row>
    <row r="98" spans="1:19" s="87" customFormat="1" x14ac:dyDescent="0.25">
      <c r="A98" s="101"/>
      <c r="B98" s="109"/>
      <c r="C98" s="109"/>
      <c r="D98" s="109"/>
      <c r="E98" s="109"/>
      <c r="F98" s="109"/>
      <c r="G98" s="124"/>
      <c r="H98" s="109"/>
      <c r="I98" s="109"/>
      <c r="J98" s="101"/>
      <c r="K98" s="128"/>
      <c r="L98" s="128"/>
      <c r="M98" s="128"/>
      <c r="N98" s="128"/>
      <c r="O98" s="101"/>
      <c r="P98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8" s="125"/>
      <c r="R98" s="125"/>
      <c r="S98" s="101"/>
    </row>
    <row r="99" spans="1:19" s="87" customFormat="1" x14ac:dyDescent="0.25">
      <c r="A99" s="101"/>
      <c r="B99" s="109"/>
      <c r="C99" s="109"/>
      <c r="D99" s="109"/>
      <c r="E99" s="109"/>
      <c r="F99" s="109"/>
      <c r="G99" s="124"/>
      <c r="H99" s="109"/>
      <c r="I99" s="109"/>
      <c r="J99" s="101"/>
      <c r="K99" s="128"/>
      <c r="L99" s="128"/>
      <c r="M99" s="128"/>
      <c r="N99" s="128"/>
      <c r="O99" s="101"/>
      <c r="P99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9" s="125"/>
      <c r="R99" s="125"/>
      <c r="S99" s="101"/>
    </row>
    <row r="100" spans="1:19" s="87" customFormat="1" x14ac:dyDescent="0.25">
      <c r="A100" s="101"/>
      <c r="B100" s="109"/>
      <c r="C100" s="109"/>
      <c r="D100" s="109"/>
      <c r="E100" s="109"/>
      <c r="F100" s="109"/>
      <c r="G100" s="124"/>
      <c r="H100" s="109"/>
      <c r="I100" s="109"/>
      <c r="J100" s="101"/>
      <c r="K100" s="128"/>
      <c r="L100" s="128"/>
      <c r="M100" s="128"/>
      <c r="N100" s="128"/>
      <c r="O100" s="101"/>
      <c r="P100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00" s="125"/>
      <c r="R100" s="125"/>
      <c r="S100" s="101"/>
    </row>
    <row r="101" spans="1:19" s="88" customFormat="1" x14ac:dyDescent="0.25">
      <c r="A101" s="101"/>
      <c r="B101" s="109"/>
      <c r="C101" s="109"/>
      <c r="D101" s="109"/>
      <c r="E101" s="109"/>
      <c r="F101" s="109"/>
      <c r="G101" s="124"/>
      <c r="H101" s="109"/>
      <c r="I101" s="109"/>
      <c r="J101" s="101"/>
      <c r="K101" s="128"/>
      <c r="L101" s="128"/>
      <c r="M101" s="128"/>
      <c r="N101" s="128"/>
      <c r="O101" s="101"/>
      <c r="P101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01" s="125"/>
      <c r="R101" s="125"/>
      <c r="S101" s="101"/>
    </row>
    <row r="1048576" ht="15" customHeight="1" x14ac:dyDescent="0.25"/>
  </sheetData>
  <sheetProtection formatCells="0" formatColumns="0" formatRows="0" insertHyperlinks="0" sort="0" autoFilter="0" pivotTables="0"/>
  <conditionalFormatting sqref="D2:E101 D1">
    <cfRule type="containsText" dxfId="125" priority="11" operator="containsText" text="PDC 1 e 2">
      <formula>NOT(ISERROR(SEARCH("PDC 1 e 2",D1)))</formula>
    </cfRule>
  </conditionalFormatting>
  <conditionalFormatting sqref="D2:E101 D1">
    <cfRule type="containsText" dxfId="124" priority="10" operator="containsText" text="Prioritário">
      <formula>NOT(ISERROR(SEARCH("Prioritário",D1)))</formula>
    </cfRule>
  </conditionalFormatting>
  <conditionalFormatting sqref="D2:E101 D1">
    <cfRule type="containsText" dxfId="123" priority="9" operator="containsText" text="Não prioritário">
      <formula>NOT(ISERROR(SEARCH("Não prioritário",D1)))</formula>
    </cfRule>
  </conditionalFormatting>
  <conditionalFormatting sqref="O2:O14">
    <cfRule type="cellIs" dxfId="122" priority="5" operator="equal">
      <formula>"Especifique a fonte aqui"</formula>
    </cfRule>
  </conditionalFormatting>
  <conditionalFormatting sqref="G58:G101 H2:H57">
    <cfRule type="dataBar" priority="4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{15A772FF-C35B-451B-BC79-ACE6FA9A1703}</x14:id>
        </ext>
      </extLst>
    </cfRule>
  </conditionalFormatting>
  <conditionalFormatting sqref="H1">
    <cfRule type="containsText" dxfId="121" priority="3" operator="containsText" text="PDC 1 e 2">
      <formula>NOT(ISERROR(SEARCH("PDC 1 e 2",H1)))</formula>
    </cfRule>
  </conditionalFormatting>
  <conditionalFormatting sqref="H1">
    <cfRule type="containsText" dxfId="120" priority="2" operator="containsText" text="Prioritário">
      <formula>NOT(ISERROR(SEARCH("Prioritário",H1)))</formula>
    </cfRule>
  </conditionalFormatting>
  <conditionalFormatting sqref="H1">
    <cfRule type="containsText" dxfId="119" priority="1" operator="containsText" text="Não prioritário">
      <formula>NOT(ISERROR(SEARCH("Não prioritário",H1)))</formula>
    </cfRule>
  </conditionalFormatting>
  <dataValidations xWindow="59" yWindow="317" count="7">
    <dataValidation type="whole" allowBlank="1" showInputMessage="1" showErrorMessage="1" prompt="Deve ser inserido apenas o ano de 2021" sqref="B2:B101" xr:uid="{00000000-0002-0000-0000-000001000000}">
      <formula1>2021</formula1>
      <formula2>2021</formula2>
    </dataValidation>
    <dataValidation type="list" allowBlank="1" showInputMessage="1" showErrorMessage="1" sqref="I2:I101" xr:uid="{00000000-0002-0000-0000-000006000000}">
      <formula1>INDIRECT("Op_Area[Área de abrangência]")</formula1>
    </dataValidation>
    <dataValidation type="list" allowBlank="1" showInputMessage="1" showErrorMessage="1" sqref="H2:H101" xr:uid="{00000000-0002-0000-0000-000007000000}">
      <formula1>INDIRECT("Op_Executor[Executor]")</formula1>
    </dataValidation>
    <dataValidation type="decimal" allowBlank="1" showInputMessage="1" showErrorMessage="1" sqref="Q2:R101" xr:uid="{00000000-0002-0000-0000-000002000000}">
      <formula1>0</formula1>
      <formula2>9.99999999999999E+21</formula2>
    </dataValidation>
    <dataValidation type="decimal" allowBlank="1" showInputMessage="1" showErrorMessage="1" sqref="H2:H57 G2:G101" xr:uid="{00000000-0002-0000-0000-000000000000}">
      <formula1>0</formula1>
      <formula2>2</formula2>
    </dataValidation>
    <dataValidation type="decimal" allowBlank="1" showInputMessage="1" showErrorMessage="1" error="Somente são permitidos números." sqref="K2:N101" xr:uid="{3E543254-08DE-43F9-8B2E-A2906866C7A7}">
      <formula1>0</formula1>
      <formula2>999999999</formula2>
    </dataValidation>
    <dataValidation type="custom" showInputMessage="1" showErrorMessage="1" error="Deve haver um valor inserido na coluna &quot;Recursos financeiro estimado&quot; para OUTRAS fontes" sqref="O2:O101" xr:uid="{52304E8E-9412-4BBF-92DA-E41F370295D9}">
      <formula1>NOT(ISBLANK(N2))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U102:U1048576" calculatedColumn="1"/>
    <ignoredError sqref="O3:O101" listDataValidation="1"/>
  </ignoredErrors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A772FF-C35B-451B-BC79-ACE6FA9A170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G58:G101 H2:H57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9" yWindow="317" count="2">
        <x14:dataValidation type="list" allowBlank="1" showInputMessage="1" showErrorMessage="1" xr:uid="{00000000-0002-0000-0000-000003000000}">
          <x14:formula1>
            <xm:f>Operacional!$A$2:$A$33</xm:f>
          </x14:formula1>
          <xm:sqref>C2:C101</xm:sqref>
        </x14:dataValidation>
        <x14:dataValidation type="list" allowBlank="1" showInputMessage="1" showErrorMessage="1" xr:uid="{00000000-0002-0000-0000-000004000000}">
          <x14:formula1>
            <xm:f>OFFSET(Operacional!$AC$37,1,MATCH(C2,Operacional!$AC$37:$BH$37,0)-1,COUNTA(OFFSET(Operacional!$AC$37,1,MATCH(C2,Operacional!$AC$37:$BH$37,0)-1,15)),1)</xm:f>
          </x14:formula1>
          <xm:sqref>D2:D101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0"/>
  </sheetPr>
  <dimension ref="A1:U181"/>
  <sheetViews>
    <sheetView showGridLines="0" tabSelected="1" zoomScale="60" zoomScaleNormal="60" workbookViewId="0">
      <pane xSplit="4" ySplit="1" topLeftCell="F26" activePane="bottomRight" state="frozen"/>
      <selection pane="topRight"/>
      <selection pane="bottomLeft"/>
      <selection pane="bottomRight" activeCell="K23" sqref="K23"/>
    </sheetView>
  </sheetViews>
  <sheetFormatPr defaultColWidth="9.140625" defaultRowHeight="15" x14ac:dyDescent="0.25"/>
  <cols>
    <col min="1" max="1" width="14.5703125" style="103" customWidth="1"/>
    <col min="2" max="2" width="7.28515625" style="103" customWidth="1"/>
    <col min="3" max="3" width="17.7109375" style="110" customWidth="1"/>
    <col min="4" max="4" width="18.42578125" style="103" customWidth="1"/>
    <col min="5" max="5" width="22.28515625" style="110" customWidth="1"/>
    <col min="6" max="6" width="20.85546875" style="110" customWidth="1"/>
    <col min="7" max="7" width="10.28515625" customWidth="1"/>
    <col min="8" max="8" width="11.7109375" style="110" customWidth="1"/>
    <col min="9" max="9" width="12.42578125" style="110" customWidth="1"/>
    <col min="10" max="10" width="20.5703125" style="110" customWidth="1"/>
    <col min="11" max="11" width="14.5703125" style="103" customWidth="1"/>
    <col min="12" max="13" width="15.42578125" style="103" customWidth="1"/>
    <col min="14" max="14" width="14.85546875" style="103" customWidth="1"/>
    <col min="15" max="15" width="14.140625" style="103" customWidth="1"/>
    <col min="16" max="16" width="14.42578125" style="103" customWidth="1"/>
    <col min="17" max="17" width="13.85546875" style="103" customWidth="1"/>
    <col min="18" max="18" width="12.42578125" style="103" customWidth="1"/>
    <col min="19" max="19" width="26.85546875" style="103" customWidth="1"/>
    <col min="20" max="20" width="9.140625" style="103"/>
    <col min="21" max="21" width="12.5703125" bestFit="1" customWidth="1"/>
    <col min="23" max="23" width="16.28515625" customWidth="1"/>
    <col min="27" max="27" width="22.7109375" customWidth="1"/>
    <col min="28" max="28" width="10.85546875" customWidth="1"/>
  </cols>
  <sheetData>
    <row r="1" spans="1:21" s="75" customFormat="1" ht="107.25" customHeight="1" x14ac:dyDescent="0.25">
      <c r="A1" s="67" t="s">
        <v>0</v>
      </c>
      <c r="B1" s="67" t="s">
        <v>1</v>
      </c>
      <c r="C1" s="69" t="s">
        <v>2</v>
      </c>
      <c r="D1" s="68" t="s">
        <v>3</v>
      </c>
      <c r="E1" s="69" t="s">
        <v>4</v>
      </c>
      <c r="F1" s="69" t="s">
        <v>5</v>
      </c>
      <c r="G1" s="69" t="s">
        <v>37</v>
      </c>
      <c r="H1" s="69" t="s">
        <v>7</v>
      </c>
      <c r="I1" s="69" t="s">
        <v>8</v>
      </c>
      <c r="J1" s="69" t="s">
        <v>9</v>
      </c>
      <c r="K1" s="70" t="s">
        <v>10</v>
      </c>
      <c r="L1" s="71" t="s">
        <v>11</v>
      </c>
      <c r="M1" s="70" t="s">
        <v>12</v>
      </c>
      <c r="N1" s="71" t="s">
        <v>13</v>
      </c>
      <c r="O1" s="79" t="s">
        <v>187</v>
      </c>
      <c r="P1" s="72" t="s">
        <v>14</v>
      </c>
      <c r="Q1" s="73" t="s">
        <v>15</v>
      </c>
      <c r="R1" s="73" t="s">
        <v>16</v>
      </c>
      <c r="S1" s="74" t="s">
        <v>17</v>
      </c>
      <c r="U1" s="76"/>
    </row>
    <row r="2" spans="1:21" s="77" customFormat="1" ht="151.5" customHeight="1" x14ac:dyDescent="0.25">
      <c r="A2" s="121" t="s">
        <v>312</v>
      </c>
      <c r="B2" s="102">
        <v>2022</v>
      </c>
      <c r="C2" s="109" t="s">
        <v>39</v>
      </c>
      <c r="D2" s="102" t="s">
        <v>19</v>
      </c>
      <c r="E2" s="109" t="s">
        <v>243</v>
      </c>
      <c r="F2" s="109" t="s">
        <v>244</v>
      </c>
      <c r="G2" s="129">
        <v>0</v>
      </c>
      <c r="H2" s="109" t="s">
        <v>97</v>
      </c>
      <c r="I2" s="109" t="s">
        <v>103</v>
      </c>
      <c r="J2" s="109" t="s">
        <v>245</v>
      </c>
      <c r="K2" s="117">
        <v>445428.47</v>
      </c>
      <c r="L2" s="117"/>
      <c r="M2" s="117"/>
      <c r="N2" s="117"/>
      <c r="O2" s="118"/>
      <c r="P2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445428.47</v>
      </c>
      <c r="Q2" s="113">
        <v>445428.47</v>
      </c>
      <c r="R2" s="113">
        <v>0</v>
      </c>
      <c r="S2" s="107" t="s">
        <v>302</v>
      </c>
      <c r="T2" s="114"/>
      <c r="U2" s="77" t="b">
        <f>NOT(ISBLANK(N2))</f>
        <v>0</v>
      </c>
    </row>
    <row r="3" spans="1:21" s="77" customFormat="1" ht="75" x14ac:dyDescent="0.25">
      <c r="A3" s="121" t="s">
        <v>313</v>
      </c>
      <c r="B3" s="102">
        <v>2022</v>
      </c>
      <c r="C3" s="109" t="s">
        <v>42</v>
      </c>
      <c r="D3" s="102" t="s">
        <v>19</v>
      </c>
      <c r="E3" s="109" t="s">
        <v>275</v>
      </c>
      <c r="F3" s="109" t="s">
        <v>276</v>
      </c>
      <c r="G3" s="91">
        <v>0.5</v>
      </c>
      <c r="H3" s="109" t="s">
        <v>97</v>
      </c>
      <c r="I3" s="109" t="s">
        <v>104</v>
      </c>
      <c r="J3" s="109" t="s">
        <v>217</v>
      </c>
      <c r="K3" s="117">
        <v>400885.62</v>
      </c>
      <c r="L3" s="117"/>
      <c r="M3" s="117"/>
      <c r="N3" s="117"/>
      <c r="O3" s="118"/>
      <c r="P3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400885.62</v>
      </c>
      <c r="Q3" s="113">
        <v>400885.62</v>
      </c>
      <c r="R3" s="113">
        <v>693400.88</v>
      </c>
      <c r="S3" s="107" t="s">
        <v>309</v>
      </c>
      <c r="T3" s="114"/>
    </row>
    <row r="4" spans="1:21" s="77" customFormat="1" ht="75" x14ac:dyDescent="0.25">
      <c r="A4" s="121" t="s">
        <v>314</v>
      </c>
      <c r="B4" s="102">
        <v>2022</v>
      </c>
      <c r="C4" s="109" t="s">
        <v>42</v>
      </c>
      <c r="D4" s="102" t="s">
        <v>19</v>
      </c>
      <c r="E4" s="109" t="s">
        <v>277</v>
      </c>
      <c r="F4" s="109" t="s">
        <v>276</v>
      </c>
      <c r="G4" s="91">
        <v>0.5</v>
      </c>
      <c r="H4" s="109" t="s">
        <v>97</v>
      </c>
      <c r="I4" s="109" t="s">
        <v>104</v>
      </c>
      <c r="J4" s="109" t="s">
        <v>217</v>
      </c>
      <c r="K4" s="117">
        <v>267257.08</v>
      </c>
      <c r="L4" s="117"/>
      <c r="M4" s="117"/>
      <c r="N4" s="117"/>
      <c r="O4" s="118"/>
      <c r="P4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267257.08</v>
      </c>
      <c r="Q4" s="113">
        <v>267257.08</v>
      </c>
      <c r="R4" s="113">
        <v>0</v>
      </c>
      <c r="S4" s="107" t="s">
        <v>310</v>
      </c>
      <c r="T4" s="114"/>
    </row>
    <row r="5" spans="1:21" s="77" customFormat="1" ht="150" x14ac:dyDescent="0.25">
      <c r="A5" s="121" t="s">
        <v>315</v>
      </c>
      <c r="B5" s="102">
        <v>2022</v>
      </c>
      <c r="C5" s="109" t="s">
        <v>29</v>
      </c>
      <c r="D5" s="102" t="s">
        <v>30</v>
      </c>
      <c r="E5" s="109" t="s">
        <v>279</v>
      </c>
      <c r="F5" s="109" t="s">
        <v>253</v>
      </c>
      <c r="G5" s="91">
        <v>0.5</v>
      </c>
      <c r="H5" s="109" t="s">
        <v>22</v>
      </c>
      <c r="I5" s="109" t="s">
        <v>22</v>
      </c>
      <c r="J5" s="109" t="s">
        <v>278</v>
      </c>
      <c r="K5" s="117">
        <v>935399.78</v>
      </c>
      <c r="L5" s="117"/>
      <c r="M5" s="117"/>
      <c r="N5" s="117"/>
      <c r="O5" s="118"/>
      <c r="P5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935399.78</v>
      </c>
      <c r="Q5" s="113">
        <f>2*467699.89+500000</f>
        <v>1435399.78</v>
      </c>
      <c r="R5" s="113">
        <f>358282.23+159615.68+246951.61</f>
        <v>764849.52</v>
      </c>
      <c r="S5" s="107" t="s">
        <v>309</v>
      </c>
      <c r="T5" s="114"/>
    </row>
    <row r="6" spans="1:21" s="77" customFormat="1" ht="90" x14ac:dyDescent="0.25">
      <c r="A6" s="121" t="s">
        <v>316</v>
      </c>
      <c r="B6" s="102">
        <v>2022</v>
      </c>
      <c r="C6" s="109" t="s">
        <v>29</v>
      </c>
      <c r="D6" s="102" t="s">
        <v>30</v>
      </c>
      <c r="E6" s="109" t="s">
        <v>280</v>
      </c>
      <c r="F6" s="109" t="s">
        <v>255</v>
      </c>
      <c r="G6" s="91">
        <v>0.5</v>
      </c>
      <c r="H6" s="109" t="s">
        <v>22</v>
      </c>
      <c r="I6" s="109" t="s">
        <v>22</v>
      </c>
      <c r="J6" s="109" t="s">
        <v>281</v>
      </c>
      <c r="K6" s="117">
        <v>935399.78</v>
      </c>
      <c r="L6" s="117"/>
      <c r="M6" s="117"/>
      <c r="N6" s="117"/>
      <c r="O6" s="118"/>
      <c r="P6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935399.78</v>
      </c>
      <c r="Q6" s="113">
        <f>935399.78+506532.05</f>
        <v>1441931.83</v>
      </c>
      <c r="R6" s="113">
        <f>322733.6+309147.73</f>
        <v>631881.32999999996</v>
      </c>
      <c r="S6" s="107" t="s">
        <v>309</v>
      </c>
      <c r="T6" s="114"/>
    </row>
    <row r="7" spans="1:21" s="77" customFormat="1" ht="111.75" customHeight="1" x14ac:dyDescent="0.25">
      <c r="A7" s="121" t="s">
        <v>317</v>
      </c>
      <c r="B7" s="102">
        <v>2022</v>
      </c>
      <c r="C7" s="109" t="s">
        <v>29</v>
      </c>
      <c r="D7" s="102" t="s">
        <v>30</v>
      </c>
      <c r="E7" s="109" t="s">
        <v>256</v>
      </c>
      <c r="F7" s="109" t="s">
        <v>282</v>
      </c>
      <c r="G7" s="91">
        <v>0.5</v>
      </c>
      <c r="H7" s="109" t="s">
        <v>22</v>
      </c>
      <c r="I7" s="109" t="s">
        <v>22</v>
      </c>
      <c r="J7" s="109" t="s">
        <v>283</v>
      </c>
      <c r="K7" s="117">
        <v>467699.89</v>
      </c>
      <c r="L7" s="117"/>
      <c r="M7" s="117"/>
      <c r="N7" s="117"/>
      <c r="O7" s="118"/>
      <c r="P7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467699.89</v>
      </c>
      <c r="Q7" s="113">
        <f>467688.89+506532.05</f>
        <v>974220.94</v>
      </c>
      <c r="R7" s="113">
        <v>478937.76</v>
      </c>
      <c r="S7" s="107" t="s">
        <v>309</v>
      </c>
      <c r="T7" s="114"/>
    </row>
    <row r="8" spans="1:21" s="77" customFormat="1" ht="90" x14ac:dyDescent="0.25">
      <c r="A8" s="121" t="s">
        <v>318</v>
      </c>
      <c r="B8" s="102">
        <v>2022</v>
      </c>
      <c r="C8" s="109" t="s">
        <v>65</v>
      </c>
      <c r="D8" s="102" t="s">
        <v>30</v>
      </c>
      <c r="E8" s="109" t="s">
        <v>284</v>
      </c>
      <c r="F8" s="109" t="s">
        <v>285</v>
      </c>
      <c r="G8" s="91">
        <v>0.5</v>
      </c>
      <c r="H8" s="109" t="s">
        <v>22</v>
      </c>
      <c r="I8" s="109" t="s">
        <v>22</v>
      </c>
      <c r="J8" s="109" t="s">
        <v>286</v>
      </c>
      <c r="K8" s="117">
        <v>779499.82</v>
      </c>
      <c r="L8" s="117"/>
      <c r="M8" s="117"/>
      <c r="N8" s="117"/>
      <c r="O8" s="118"/>
      <c r="P8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779499.82</v>
      </c>
      <c r="Q8" s="113">
        <f>2*389749.91+518516.51</f>
        <v>1298016.33</v>
      </c>
      <c r="R8" s="113">
        <f>220829.06</f>
        <v>220829.06</v>
      </c>
      <c r="S8" s="107" t="s">
        <v>309</v>
      </c>
      <c r="T8" s="114"/>
    </row>
    <row r="9" spans="1:21" s="77" customFormat="1" ht="149.25" customHeight="1" x14ac:dyDescent="0.25">
      <c r="A9" s="121" t="s">
        <v>319</v>
      </c>
      <c r="B9" s="102">
        <v>2022</v>
      </c>
      <c r="C9" s="109" t="s">
        <v>65</v>
      </c>
      <c r="D9" s="102" t="s">
        <v>30</v>
      </c>
      <c r="E9" s="109" t="s">
        <v>260</v>
      </c>
      <c r="F9" s="109" t="s">
        <v>287</v>
      </c>
      <c r="G9" s="91">
        <v>0.5</v>
      </c>
      <c r="H9" s="109" t="s">
        <v>22</v>
      </c>
      <c r="I9" s="109" t="s">
        <v>22</v>
      </c>
      <c r="J9" s="109" t="s">
        <v>229</v>
      </c>
      <c r="K9" s="117">
        <v>779499.82</v>
      </c>
      <c r="L9" s="117"/>
      <c r="M9" s="117"/>
      <c r="N9" s="117"/>
      <c r="O9" s="118"/>
      <c r="P9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779499.82</v>
      </c>
      <c r="Q9" s="113">
        <f>2*389749.91+518516.51</f>
        <v>1298016.33</v>
      </c>
      <c r="R9" s="113">
        <f>381954.91+388623.25</f>
        <v>770578.15999999992</v>
      </c>
      <c r="S9" s="107" t="s">
        <v>309</v>
      </c>
      <c r="T9" s="114"/>
    </row>
    <row r="10" spans="1:21" s="77" customFormat="1" ht="90" x14ac:dyDescent="0.25">
      <c r="A10" s="121" t="s">
        <v>320</v>
      </c>
      <c r="B10" s="102">
        <v>2022</v>
      </c>
      <c r="C10" s="109" t="s">
        <v>34</v>
      </c>
      <c r="D10" s="102" t="s">
        <v>30</v>
      </c>
      <c r="E10" s="109" t="s">
        <v>269</v>
      </c>
      <c r="F10" s="109" t="s">
        <v>288</v>
      </c>
      <c r="G10" s="91">
        <v>0.5</v>
      </c>
      <c r="H10" s="109" t="s">
        <v>22</v>
      </c>
      <c r="I10" s="109" t="s">
        <v>22</v>
      </c>
      <c r="J10" s="109" t="s">
        <v>238</v>
      </c>
      <c r="K10" s="117"/>
      <c r="L10" s="117">
        <v>917289.16</v>
      </c>
      <c r="M10" s="117"/>
      <c r="N10" s="117"/>
      <c r="O10" s="118"/>
      <c r="P10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917289.16</v>
      </c>
      <c r="Q10" s="113">
        <f>2*476743.41+450000+2*357378.65+450000</f>
        <v>2568244.12</v>
      </c>
      <c r="R10" s="113">
        <f>352000+249466.45+326674.13+347720.73+449948+247747.5+475356.16+332474.02+289118.6+273444.97+289728.72</f>
        <v>3633679.2800000003</v>
      </c>
      <c r="S10" s="107" t="s">
        <v>309</v>
      </c>
      <c r="T10" s="114"/>
    </row>
    <row r="11" spans="1:21" s="77" customFormat="1" ht="150" x14ac:dyDescent="0.25">
      <c r="A11" s="121" t="s">
        <v>321</v>
      </c>
      <c r="B11" s="102">
        <v>2022</v>
      </c>
      <c r="C11" s="109" t="s">
        <v>77</v>
      </c>
      <c r="D11" s="102" t="s">
        <v>30</v>
      </c>
      <c r="E11" s="109" t="s">
        <v>289</v>
      </c>
      <c r="F11" s="109" t="s">
        <v>290</v>
      </c>
      <c r="G11" s="91">
        <v>1</v>
      </c>
      <c r="H11" s="109" t="s">
        <v>22</v>
      </c>
      <c r="I11" s="109" t="s">
        <v>22</v>
      </c>
      <c r="J11" s="109" t="s">
        <v>231</v>
      </c>
      <c r="K11" s="117">
        <v>1670356.75</v>
      </c>
      <c r="L11" s="117"/>
      <c r="M11" s="117"/>
      <c r="N11" s="117"/>
      <c r="O11" s="118"/>
      <c r="P11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1670356.75</v>
      </c>
      <c r="Q11" s="113">
        <f>5*334071.35+5*382864.08+550000</f>
        <v>4134677.1500000004</v>
      </c>
      <c r="R11" s="113">
        <f>328864.08+383712.1+318680.32+294547.03+387515.62+287900.48+334071.35+328065.29+334071.35+334071.35+306096.11+332176.7+334000</f>
        <v>4303771.78</v>
      </c>
      <c r="S11" s="107" t="s">
        <v>309</v>
      </c>
      <c r="T11" s="114"/>
    </row>
    <row r="12" spans="1:21" s="77" customFormat="1" ht="105" x14ac:dyDescent="0.25">
      <c r="A12" s="121" t="s">
        <v>322</v>
      </c>
      <c r="B12" s="102">
        <v>2022</v>
      </c>
      <c r="C12" s="109" t="s">
        <v>45</v>
      </c>
      <c r="D12" s="102" t="s">
        <v>84</v>
      </c>
      <c r="E12" s="109" t="s">
        <v>264</v>
      </c>
      <c r="F12" s="109" t="s">
        <v>291</v>
      </c>
      <c r="G12" s="91">
        <v>1</v>
      </c>
      <c r="H12" s="109" t="s">
        <v>22</v>
      </c>
      <c r="I12" s="109" t="s">
        <v>22</v>
      </c>
      <c r="J12" s="109" t="s">
        <v>292</v>
      </c>
      <c r="K12" s="117">
        <v>278392.78999999998</v>
      </c>
      <c r="L12" s="117"/>
      <c r="M12" s="117"/>
      <c r="N12" s="117"/>
      <c r="O12" s="118"/>
      <c r="P12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278392.78999999998</v>
      </c>
      <c r="Q12" s="113">
        <f>278392.79+279891.26+279891.26</f>
        <v>838175.31</v>
      </c>
      <c r="R12" s="113">
        <f>211926.96+266227.59</f>
        <v>478154.55000000005</v>
      </c>
      <c r="S12" s="107" t="s">
        <v>309</v>
      </c>
      <c r="T12" s="114"/>
    </row>
    <row r="13" spans="1:21" s="77" customFormat="1" ht="120" x14ac:dyDescent="0.25">
      <c r="A13" s="121" t="s">
        <v>323</v>
      </c>
      <c r="B13" s="102">
        <v>2022</v>
      </c>
      <c r="C13" s="109" t="s">
        <v>46</v>
      </c>
      <c r="D13" s="102" t="s">
        <v>84</v>
      </c>
      <c r="E13" s="109" t="s">
        <v>293</v>
      </c>
      <c r="F13" s="109" t="s">
        <v>295</v>
      </c>
      <c r="G13" s="91">
        <v>0.5</v>
      </c>
      <c r="H13" s="109" t="s">
        <v>20</v>
      </c>
      <c r="I13" s="109" t="s">
        <v>103</v>
      </c>
      <c r="J13" s="109" t="s">
        <v>294</v>
      </c>
      <c r="K13" s="117">
        <v>517015.18</v>
      </c>
      <c r="L13" s="117"/>
      <c r="M13" s="117"/>
      <c r="N13" s="117"/>
      <c r="O13" s="118"/>
      <c r="P13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517015.18</v>
      </c>
      <c r="Q13" s="113">
        <f>2*258507.59+2*258361.17</f>
        <v>1033737.52</v>
      </c>
      <c r="R13" s="113">
        <f>257292.48+550000+257018.3+229478.76</f>
        <v>1293789.54</v>
      </c>
      <c r="S13" s="107" t="s">
        <v>309</v>
      </c>
      <c r="T13" s="114"/>
    </row>
    <row r="14" spans="1:21" s="77" customFormat="1" ht="105" x14ac:dyDescent="0.25">
      <c r="A14" s="121" t="s">
        <v>324</v>
      </c>
      <c r="B14" s="102">
        <v>2022</v>
      </c>
      <c r="C14" s="109" t="s">
        <v>75</v>
      </c>
      <c r="D14" s="102" t="s">
        <v>84</v>
      </c>
      <c r="E14" s="109" t="s">
        <v>271</v>
      </c>
      <c r="F14" s="109" t="s">
        <v>297</v>
      </c>
      <c r="G14" s="91">
        <v>0.5</v>
      </c>
      <c r="H14" s="109" t="s">
        <v>22</v>
      </c>
      <c r="I14" s="109" t="s">
        <v>22</v>
      </c>
      <c r="J14" s="109" t="s">
        <v>298</v>
      </c>
      <c r="K14" s="117">
        <v>318163.19</v>
      </c>
      <c r="L14" s="117"/>
      <c r="M14" s="117"/>
      <c r="N14" s="117"/>
      <c r="O14" s="118"/>
      <c r="P14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318163.19</v>
      </c>
      <c r="Q14" s="113">
        <f>318163.19+598058.26</f>
        <v>916221.45</v>
      </c>
      <c r="R14" s="113">
        <v>0</v>
      </c>
      <c r="S14" s="107" t="s">
        <v>307</v>
      </c>
      <c r="T14" s="114"/>
    </row>
    <row r="15" spans="1:21" s="77" customFormat="1" ht="75" x14ac:dyDescent="0.25">
      <c r="A15" s="121" t="s">
        <v>325</v>
      </c>
      <c r="B15" s="102">
        <v>2022</v>
      </c>
      <c r="C15" s="109" t="s">
        <v>47</v>
      </c>
      <c r="D15" s="102" t="s">
        <v>84</v>
      </c>
      <c r="E15" s="109" t="s">
        <v>299</v>
      </c>
      <c r="F15" s="109" t="s">
        <v>300</v>
      </c>
      <c r="G15" s="91">
        <v>1</v>
      </c>
      <c r="H15" s="109" t="s">
        <v>20</v>
      </c>
      <c r="I15" s="109" t="s">
        <v>104</v>
      </c>
      <c r="J15" s="109" t="s">
        <v>301</v>
      </c>
      <c r="K15" s="117">
        <v>159081.60000000001</v>
      </c>
      <c r="L15" s="117"/>
      <c r="M15" s="117"/>
      <c r="N15" s="117"/>
      <c r="O15" s="118"/>
      <c r="P15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159081.60000000001</v>
      </c>
      <c r="Q15" s="113">
        <f>159081.6+159482.2</f>
        <v>318563.80000000005</v>
      </c>
      <c r="R15" s="113">
        <f>159000+159240</f>
        <v>318240</v>
      </c>
      <c r="S15" s="108" t="s">
        <v>309</v>
      </c>
      <c r="T15" s="114"/>
    </row>
    <row r="16" spans="1:21" s="77" customFormat="1" ht="135" x14ac:dyDescent="0.25">
      <c r="A16" s="121" t="s">
        <v>326</v>
      </c>
      <c r="B16" s="92">
        <v>2023</v>
      </c>
      <c r="C16" s="107" t="s">
        <v>39</v>
      </c>
      <c r="D16" s="92" t="s">
        <v>19</v>
      </c>
      <c r="E16" s="107" t="s">
        <v>243</v>
      </c>
      <c r="F16" s="107" t="s">
        <v>244</v>
      </c>
      <c r="G16" s="93"/>
      <c r="H16" s="107" t="s">
        <v>97</v>
      </c>
      <c r="I16" s="107" t="s">
        <v>103</v>
      </c>
      <c r="J16" s="107" t="s">
        <v>245</v>
      </c>
      <c r="K16" s="113">
        <v>455668.2</v>
      </c>
      <c r="L16" s="113"/>
      <c r="M16" s="113"/>
      <c r="N16" s="113"/>
      <c r="O16" s="119"/>
      <c r="P16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455668.2</v>
      </c>
      <c r="Q16" s="113"/>
      <c r="R16" s="113"/>
      <c r="S16" s="107"/>
      <c r="T16" s="114"/>
    </row>
    <row r="17" spans="1:20" s="77" customFormat="1" ht="45" x14ac:dyDescent="0.25">
      <c r="A17" s="121" t="s">
        <v>327</v>
      </c>
      <c r="B17" s="102">
        <v>2023</v>
      </c>
      <c r="C17" s="109" t="s">
        <v>42</v>
      </c>
      <c r="D17" s="102" t="s">
        <v>19</v>
      </c>
      <c r="E17" s="109" t="s">
        <v>276</v>
      </c>
      <c r="F17" s="109" t="s">
        <v>276</v>
      </c>
      <c r="G17" s="91"/>
      <c r="H17" s="109" t="s">
        <v>97</v>
      </c>
      <c r="I17" s="109" t="s">
        <v>104</v>
      </c>
      <c r="J17" s="109" t="s">
        <v>217</v>
      </c>
      <c r="K17" s="117">
        <v>410101.38</v>
      </c>
      <c r="L17" s="117"/>
      <c r="M17" s="117"/>
      <c r="N17" s="117"/>
      <c r="O17" s="118"/>
      <c r="P17" s="112">
        <v>683502.3</v>
      </c>
      <c r="Q17" s="113"/>
      <c r="R17" s="113"/>
      <c r="S17" s="107"/>
      <c r="T17" s="114"/>
    </row>
    <row r="18" spans="1:20" s="77" customFormat="1" ht="150" x14ac:dyDescent="0.25">
      <c r="A18" s="121" t="s">
        <v>328</v>
      </c>
      <c r="B18" s="102">
        <v>2023</v>
      </c>
      <c r="C18" s="109" t="s">
        <v>29</v>
      </c>
      <c r="D18" s="102" t="s">
        <v>30</v>
      </c>
      <c r="E18" s="109" t="s">
        <v>279</v>
      </c>
      <c r="F18" s="109" t="s">
        <v>278</v>
      </c>
      <c r="G18" s="91"/>
      <c r="H18" s="109" t="s">
        <v>22</v>
      </c>
      <c r="I18" s="109" t="s">
        <v>22</v>
      </c>
      <c r="J18" s="109" t="s">
        <v>278</v>
      </c>
      <c r="K18" s="117">
        <v>956903.22</v>
      </c>
      <c r="L18" s="117"/>
      <c r="M18" s="117"/>
      <c r="N18" s="117"/>
      <c r="O18" s="118"/>
      <c r="P18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956903.22</v>
      </c>
      <c r="Q18" s="113"/>
      <c r="R18" s="113"/>
      <c r="S18" s="107"/>
      <c r="T18" s="114"/>
    </row>
    <row r="19" spans="1:20" s="77" customFormat="1" ht="90" x14ac:dyDescent="0.25">
      <c r="A19" s="121" t="s">
        <v>329</v>
      </c>
      <c r="B19" s="102">
        <v>2023</v>
      </c>
      <c r="C19" s="109" t="s">
        <v>29</v>
      </c>
      <c r="D19" s="102" t="s">
        <v>30</v>
      </c>
      <c r="E19" s="109" t="s">
        <v>280</v>
      </c>
      <c r="F19" s="109" t="s">
        <v>255</v>
      </c>
      <c r="G19" s="91"/>
      <c r="H19" s="109" t="s">
        <v>22</v>
      </c>
      <c r="I19" s="109" t="s">
        <v>22</v>
      </c>
      <c r="J19" s="109" t="s">
        <v>281</v>
      </c>
      <c r="K19" s="120">
        <v>956903.22</v>
      </c>
      <c r="L19" s="117"/>
      <c r="M19" s="117"/>
      <c r="N19" s="117"/>
      <c r="O19" s="118"/>
      <c r="P19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956903.22</v>
      </c>
      <c r="Q19" s="113"/>
      <c r="R19" s="113"/>
      <c r="S19" s="107"/>
      <c r="T19" s="114"/>
    </row>
    <row r="20" spans="1:20" s="77" customFormat="1" ht="102.75" customHeight="1" x14ac:dyDescent="0.25">
      <c r="A20" s="121" t="s">
        <v>330</v>
      </c>
      <c r="B20" s="102">
        <v>2023</v>
      </c>
      <c r="C20" s="109" t="s">
        <v>29</v>
      </c>
      <c r="D20" s="102" t="s">
        <v>30</v>
      </c>
      <c r="E20" s="109" t="s">
        <v>256</v>
      </c>
      <c r="F20" s="109" t="s">
        <v>282</v>
      </c>
      <c r="G20" s="91"/>
      <c r="H20" s="109" t="s">
        <v>22</v>
      </c>
      <c r="I20" s="109" t="s">
        <v>22</v>
      </c>
      <c r="J20" s="109" t="s">
        <v>283</v>
      </c>
      <c r="K20" s="117">
        <v>478451.61</v>
      </c>
      <c r="L20" s="117"/>
      <c r="M20" s="117"/>
      <c r="N20" s="117"/>
      <c r="O20" s="118"/>
      <c r="P20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478451.61</v>
      </c>
      <c r="Q20" s="113"/>
      <c r="R20" s="113"/>
      <c r="S20" s="107"/>
      <c r="T20" s="114"/>
    </row>
    <row r="21" spans="1:20" s="77" customFormat="1" ht="109.5" customHeight="1" x14ac:dyDescent="0.25">
      <c r="A21" s="121" t="s">
        <v>331</v>
      </c>
      <c r="B21" s="102">
        <v>2023</v>
      </c>
      <c r="C21" s="109" t="s">
        <v>65</v>
      </c>
      <c r="D21" s="102" t="s">
        <v>30</v>
      </c>
      <c r="E21" s="109" t="s">
        <v>284</v>
      </c>
      <c r="F21" s="109" t="s">
        <v>285</v>
      </c>
      <c r="G21" s="91"/>
      <c r="H21" s="109" t="s">
        <v>22</v>
      </c>
      <c r="I21" s="109" t="s">
        <v>22</v>
      </c>
      <c r="J21" s="109" t="s">
        <v>286</v>
      </c>
      <c r="K21" s="117">
        <v>797419.35</v>
      </c>
      <c r="L21" s="117"/>
      <c r="M21" s="117"/>
      <c r="N21" s="117"/>
      <c r="O21" s="118"/>
      <c r="P21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797419.35</v>
      </c>
      <c r="Q21" s="113"/>
      <c r="R21" s="113"/>
      <c r="S21" s="107"/>
      <c r="T21" s="114"/>
    </row>
    <row r="22" spans="1:20" s="77" customFormat="1" ht="150" x14ac:dyDescent="0.25">
      <c r="A22" s="121" t="s">
        <v>332</v>
      </c>
      <c r="B22" s="102">
        <v>2023</v>
      </c>
      <c r="C22" s="109" t="s">
        <v>65</v>
      </c>
      <c r="D22" s="102" t="s">
        <v>30</v>
      </c>
      <c r="E22" s="109" t="s">
        <v>260</v>
      </c>
      <c r="F22" s="109" t="s">
        <v>287</v>
      </c>
      <c r="G22" s="91"/>
      <c r="H22" s="109" t="s">
        <v>22</v>
      </c>
      <c r="I22" s="109" t="s">
        <v>22</v>
      </c>
      <c r="J22" s="109" t="s">
        <v>229</v>
      </c>
      <c r="K22" s="117">
        <v>797419.35</v>
      </c>
      <c r="L22" s="117"/>
      <c r="M22" s="117"/>
      <c r="N22" s="117"/>
      <c r="O22" s="118"/>
      <c r="P22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797419.35</v>
      </c>
      <c r="Q22" s="113"/>
      <c r="R22" s="113"/>
      <c r="S22" s="107"/>
      <c r="T22" s="114"/>
    </row>
    <row r="23" spans="1:20" s="77" customFormat="1" ht="105" x14ac:dyDescent="0.25">
      <c r="A23" s="121" t="s">
        <v>333</v>
      </c>
      <c r="B23" s="102">
        <v>2023</v>
      </c>
      <c r="C23" s="109" t="s">
        <v>45</v>
      </c>
      <c r="D23" s="102" t="s">
        <v>84</v>
      </c>
      <c r="E23" s="109" t="s">
        <v>264</v>
      </c>
      <c r="F23" s="109" t="s">
        <v>291</v>
      </c>
      <c r="G23" s="91"/>
      <c r="H23" s="109" t="s">
        <v>22</v>
      </c>
      <c r="I23" s="109" t="s">
        <v>22</v>
      </c>
      <c r="J23" s="109" t="s">
        <v>341</v>
      </c>
      <c r="K23" s="117">
        <v>352600</v>
      </c>
      <c r="L23" s="117"/>
      <c r="M23" s="117"/>
      <c r="N23" s="117"/>
      <c r="O23" s="118"/>
      <c r="P23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352600</v>
      </c>
      <c r="Q23" s="113"/>
      <c r="R23" s="113"/>
      <c r="S23" s="107"/>
      <c r="T23" s="114"/>
    </row>
    <row r="24" spans="1:20" s="77" customFormat="1" ht="90" x14ac:dyDescent="0.25">
      <c r="A24" s="121" t="s">
        <v>334</v>
      </c>
      <c r="B24" s="102">
        <v>2023</v>
      </c>
      <c r="C24" s="109" t="s">
        <v>46</v>
      </c>
      <c r="D24" s="102" t="s">
        <v>84</v>
      </c>
      <c r="E24" s="109" t="s">
        <v>293</v>
      </c>
      <c r="F24" s="109" t="s">
        <v>296</v>
      </c>
      <c r="G24" s="91"/>
      <c r="H24" s="109" t="s">
        <v>20</v>
      </c>
      <c r="I24" s="109" t="s">
        <v>103</v>
      </c>
      <c r="J24" s="109" t="s">
        <v>342</v>
      </c>
      <c r="K24" s="117">
        <v>352000</v>
      </c>
      <c r="L24" s="117"/>
      <c r="M24" s="117"/>
      <c r="N24" s="117"/>
      <c r="O24" s="118"/>
      <c r="P24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352000</v>
      </c>
      <c r="Q24" s="113"/>
      <c r="R24" s="113"/>
      <c r="S24" s="107"/>
      <c r="T24" s="114"/>
    </row>
    <row r="25" spans="1:20" s="77" customFormat="1" ht="90" x14ac:dyDescent="0.25">
      <c r="A25" s="121" t="s">
        <v>335</v>
      </c>
      <c r="B25" s="92">
        <v>2023</v>
      </c>
      <c r="C25" s="107" t="s">
        <v>70</v>
      </c>
      <c r="D25" s="92" t="s">
        <v>32</v>
      </c>
      <c r="E25" s="107" t="s">
        <v>266</v>
      </c>
      <c r="F25" s="107" t="s">
        <v>340</v>
      </c>
      <c r="G25" s="93"/>
      <c r="H25" s="107" t="s">
        <v>20</v>
      </c>
      <c r="I25" s="107" t="s">
        <v>41</v>
      </c>
      <c r="J25" s="107" t="s">
        <v>341</v>
      </c>
      <c r="K25" s="113">
        <v>350000</v>
      </c>
      <c r="L25" s="113"/>
      <c r="M25" s="113"/>
      <c r="N25" s="113"/>
      <c r="O25" s="119"/>
      <c r="P25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350000</v>
      </c>
      <c r="Q25" s="113"/>
      <c r="R25" s="113"/>
      <c r="S25" s="107"/>
      <c r="T25" s="114"/>
    </row>
    <row r="26" spans="1:20" s="77" customFormat="1" ht="90" x14ac:dyDescent="0.25">
      <c r="A26" s="121" t="s">
        <v>339</v>
      </c>
      <c r="B26" s="102">
        <v>2023</v>
      </c>
      <c r="C26" s="109" t="s">
        <v>34</v>
      </c>
      <c r="D26" s="102" t="s">
        <v>30</v>
      </c>
      <c r="E26" s="109" t="s">
        <v>269</v>
      </c>
      <c r="F26" s="109" t="s">
        <v>288</v>
      </c>
      <c r="G26" s="91"/>
      <c r="H26" s="109" t="s">
        <v>22</v>
      </c>
      <c r="I26" s="109" t="s">
        <v>22</v>
      </c>
      <c r="J26" s="109" t="s">
        <v>238</v>
      </c>
      <c r="K26" s="117"/>
      <c r="L26" s="117">
        <v>917289.16</v>
      </c>
      <c r="M26" s="117"/>
      <c r="N26" s="117"/>
      <c r="O26" s="118"/>
      <c r="P26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917289.16</v>
      </c>
      <c r="Q26" s="113"/>
      <c r="R26" s="113"/>
      <c r="S26" s="107"/>
      <c r="T26" s="114"/>
    </row>
    <row r="27" spans="1:20" s="77" customFormat="1" ht="150" x14ac:dyDescent="0.25">
      <c r="A27" s="121" t="s">
        <v>336</v>
      </c>
      <c r="B27" s="102">
        <v>2023</v>
      </c>
      <c r="C27" s="109" t="s">
        <v>77</v>
      </c>
      <c r="D27" s="102" t="s">
        <v>30</v>
      </c>
      <c r="E27" s="109" t="s">
        <v>289</v>
      </c>
      <c r="F27" s="109" t="s">
        <v>290</v>
      </c>
      <c r="G27" s="91"/>
      <c r="H27" s="109" t="s">
        <v>22</v>
      </c>
      <c r="I27" s="109" t="s">
        <v>22</v>
      </c>
      <c r="J27" s="109" t="s">
        <v>231</v>
      </c>
      <c r="K27" s="117">
        <v>1708755.76</v>
      </c>
      <c r="L27" s="117"/>
      <c r="M27" s="117"/>
      <c r="N27" s="117"/>
      <c r="O27" s="118"/>
      <c r="P27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1708755.76</v>
      </c>
      <c r="Q27" s="113"/>
      <c r="R27" s="113"/>
      <c r="S27" s="107"/>
      <c r="T27" s="114"/>
    </row>
    <row r="28" spans="1:20" s="77" customFormat="1" ht="105" x14ac:dyDescent="0.25">
      <c r="A28" s="121" t="s">
        <v>337</v>
      </c>
      <c r="B28" s="102">
        <v>2023</v>
      </c>
      <c r="C28" s="109" t="s">
        <v>75</v>
      </c>
      <c r="D28" s="102" t="s">
        <v>84</v>
      </c>
      <c r="E28" s="109" t="s">
        <v>271</v>
      </c>
      <c r="F28" s="109" t="s">
        <v>297</v>
      </c>
      <c r="G28" s="91"/>
      <c r="H28" s="109" t="s">
        <v>22</v>
      </c>
      <c r="I28" s="109" t="s">
        <v>22</v>
      </c>
      <c r="J28" s="109" t="s">
        <v>298</v>
      </c>
      <c r="K28" s="120">
        <v>325477.28999999998</v>
      </c>
      <c r="L28" s="117"/>
      <c r="M28" s="117"/>
      <c r="N28" s="117"/>
      <c r="O28" s="118"/>
      <c r="P28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325477.28999999998</v>
      </c>
      <c r="Q28" s="113"/>
      <c r="R28" s="113"/>
      <c r="S28" s="108"/>
      <c r="T28" s="114"/>
    </row>
    <row r="29" spans="1:20" s="77" customFormat="1" ht="60" x14ac:dyDescent="0.25">
      <c r="A29" s="121" t="s">
        <v>338</v>
      </c>
      <c r="B29" s="102">
        <v>2023</v>
      </c>
      <c r="C29" s="109" t="s">
        <v>47</v>
      </c>
      <c r="D29" s="102" t="s">
        <v>84</v>
      </c>
      <c r="E29" s="109" t="s">
        <v>299</v>
      </c>
      <c r="F29" s="109" t="s">
        <v>300</v>
      </c>
      <c r="G29" s="91"/>
      <c r="H29" s="109" t="s">
        <v>20</v>
      </c>
      <c r="I29" s="109" t="s">
        <v>104</v>
      </c>
      <c r="J29" s="109" t="s">
        <v>301</v>
      </c>
      <c r="K29" s="117">
        <v>162738.64000000001</v>
      </c>
      <c r="L29" s="117"/>
      <c r="M29" s="117"/>
      <c r="N29" s="117"/>
      <c r="O29" s="118"/>
      <c r="P29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162738.64000000001</v>
      </c>
      <c r="Q29" s="113"/>
      <c r="R29" s="113"/>
      <c r="S29" s="107"/>
      <c r="T29" s="114"/>
    </row>
    <row r="30" spans="1:20" s="77" customFormat="1" x14ac:dyDescent="0.25">
      <c r="A30" s="121"/>
      <c r="B30" s="102"/>
      <c r="C30" s="109"/>
      <c r="D30" s="102"/>
      <c r="E30" s="109"/>
      <c r="F30" s="109"/>
      <c r="G30" s="91"/>
      <c r="H30" s="109"/>
      <c r="I30" s="109"/>
      <c r="J30" s="109"/>
      <c r="K30" s="117"/>
      <c r="L30" s="117"/>
      <c r="M30" s="117"/>
      <c r="N30" s="117"/>
      <c r="O30" s="118"/>
      <c r="P30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0" s="113"/>
      <c r="R30" s="113"/>
      <c r="S30" s="107"/>
      <c r="T30" s="114"/>
    </row>
    <row r="31" spans="1:20" s="77" customFormat="1" x14ac:dyDescent="0.25">
      <c r="A31" s="121"/>
      <c r="B31" s="102"/>
      <c r="C31" s="109"/>
      <c r="D31" s="102"/>
      <c r="E31" s="109"/>
      <c r="F31" s="109"/>
      <c r="G31" s="91"/>
      <c r="H31" s="109"/>
      <c r="I31" s="109"/>
      <c r="J31" s="109"/>
      <c r="K31" s="117"/>
      <c r="L31" s="117"/>
      <c r="M31" s="117"/>
      <c r="N31" s="117"/>
      <c r="O31" s="118"/>
      <c r="P31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1" s="113"/>
      <c r="R31" s="113"/>
      <c r="S31" s="107"/>
      <c r="T31" s="114"/>
    </row>
    <row r="32" spans="1:20" s="77" customFormat="1" x14ac:dyDescent="0.25">
      <c r="A32" s="121"/>
      <c r="B32" s="102"/>
      <c r="C32" s="109"/>
      <c r="D32" s="102"/>
      <c r="E32" s="109"/>
      <c r="F32" s="109"/>
      <c r="G32" s="91"/>
      <c r="H32" s="109"/>
      <c r="I32" s="109"/>
      <c r="J32" s="109"/>
      <c r="K32" s="117"/>
      <c r="L32" s="117"/>
      <c r="M32" s="117"/>
      <c r="N32" s="117"/>
      <c r="O32" s="118"/>
      <c r="P32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2" s="113"/>
      <c r="R32" s="113"/>
      <c r="S32" s="107"/>
      <c r="T32" s="114"/>
    </row>
    <row r="33" spans="1:20" s="77" customFormat="1" x14ac:dyDescent="0.25">
      <c r="A33" s="121"/>
      <c r="B33" s="102"/>
      <c r="C33" s="109"/>
      <c r="D33" s="102"/>
      <c r="E33" s="109"/>
      <c r="F33" s="109"/>
      <c r="G33" s="91"/>
      <c r="H33" s="109"/>
      <c r="I33" s="109"/>
      <c r="J33" s="109"/>
      <c r="K33" s="117"/>
      <c r="L33" s="117"/>
      <c r="M33" s="117"/>
      <c r="N33" s="117"/>
      <c r="O33" s="118"/>
      <c r="P33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3" s="113"/>
      <c r="R33" s="113"/>
      <c r="S33" s="107"/>
      <c r="T33" s="114"/>
    </row>
    <row r="34" spans="1:20" s="77" customFormat="1" x14ac:dyDescent="0.25">
      <c r="A34" s="121"/>
      <c r="B34" s="102"/>
      <c r="C34" s="109"/>
      <c r="D34" s="102"/>
      <c r="E34" s="109"/>
      <c r="F34" s="109"/>
      <c r="G34" s="91"/>
      <c r="H34" s="109"/>
      <c r="I34" s="109"/>
      <c r="J34" s="109"/>
      <c r="K34" s="117"/>
      <c r="L34" s="117"/>
      <c r="M34" s="117"/>
      <c r="N34" s="117"/>
      <c r="O34" s="118"/>
      <c r="P34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4" s="113"/>
      <c r="R34" s="113"/>
      <c r="S34" s="107"/>
      <c r="T34" s="114"/>
    </row>
    <row r="35" spans="1:20" s="77" customFormat="1" x14ac:dyDescent="0.25">
      <c r="A35" s="121"/>
      <c r="B35" s="102"/>
      <c r="C35" s="109"/>
      <c r="D35" s="102"/>
      <c r="E35" s="109"/>
      <c r="F35" s="109"/>
      <c r="G35" s="91"/>
      <c r="H35" s="109"/>
      <c r="I35" s="109"/>
      <c r="J35" s="109"/>
      <c r="K35" s="117"/>
      <c r="L35" s="117"/>
      <c r="M35" s="117"/>
      <c r="N35" s="113"/>
      <c r="O35" s="118"/>
      <c r="P35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5" s="113"/>
      <c r="R35" s="113"/>
      <c r="S35" s="107"/>
      <c r="T35" s="114"/>
    </row>
    <row r="36" spans="1:20" s="77" customFormat="1" x14ac:dyDescent="0.25">
      <c r="A36" s="121"/>
      <c r="B36" s="102"/>
      <c r="C36" s="109"/>
      <c r="D36" s="102"/>
      <c r="E36" s="109"/>
      <c r="F36" s="109"/>
      <c r="G36" s="91"/>
      <c r="H36" s="109"/>
      <c r="I36" s="109"/>
      <c r="J36" s="109"/>
      <c r="K36" s="117"/>
      <c r="L36" s="117"/>
      <c r="M36" s="117"/>
      <c r="N36" s="113"/>
      <c r="O36" s="118"/>
      <c r="P36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6" s="113"/>
      <c r="R36" s="113"/>
      <c r="S36" s="107"/>
      <c r="T36" s="114"/>
    </row>
    <row r="37" spans="1:20" s="77" customFormat="1" x14ac:dyDescent="0.25">
      <c r="A37" s="121"/>
      <c r="B37" s="102"/>
      <c r="C37" s="109"/>
      <c r="D37" s="102"/>
      <c r="E37" s="109"/>
      <c r="F37" s="109"/>
      <c r="G37" s="91"/>
      <c r="H37" s="109"/>
      <c r="I37" s="109"/>
      <c r="J37" s="109"/>
      <c r="K37" s="117"/>
      <c r="L37" s="117"/>
      <c r="M37" s="117"/>
      <c r="N37" s="115"/>
      <c r="O37" s="118"/>
      <c r="P37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7" s="113"/>
      <c r="R37" s="113"/>
      <c r="S37" s="107"/>
      <c r="T37" s="114"/>
    </row>
    <row r="38" spans="1:20" s="77" customFormat="1" x14ac:dyDescent="0.25">
      <c r="A38" s="121"/>
      <c r="B38" s="102"/>
      <c r="C38" s="109"/>
      <c r="D38" s="102"/>
      <c r="E38" s="109"/>
      <c r="F38" s="109"/>
      <c r="G38" s="91"/>
      <c r="H38" s="109"/>
      <c r="I38" s="109"/>
      <c r="J38" s="109"/>
      <c r="K38" s="117"/>
      <c r="L38" s="117"/>
      <c r="M38" s="117"/>
      <c r="N38" s="115"/>
      <c r="O38" s="118"/>
      <c r="P38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8" s="113"/>
      <c r="R38" s="113"/>
      <c r="S38" s="107"/>
      <c r="T38" s="114"/>
    </row>
    <row r="39" spans="1:20" s="77" customFormat="1" x14ac:dyDescent="0.25">
      <c r="A39" s="121"/>
      <c r="B39" s="102"/>
      <c r="C39" s="109"/>
      <c r="D39" s="102"/>
      <c r="E39" s="109"/>
      <c r="F39" s="109"/>
      <c r="G39" s="91"/>
      <c r="H39" s="109"/>
      <c r="I39" s="109"/>
      <c r="J39" s="109"/>
      <c r="K39" s="117"/>
      <c r="L39" s="117"/>
      <c r="M39" s="117"/>
      <c r="N39" s="113"/>
      <c r="O39" s="118"/>
      <c r="P39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9" s="113"/>
      <c r="R39" s="113"/>
      <c r="S39" s="108"/>
      <c r="T39" s="114"/>
    </row>
    <row r="40" spans="1:20" s="77" customFormat="1" x14ac:dyDescent="0.25">
      <c r="A40" s="121"/>
      <c r="B40" s="102"/>
      <c r="C40" s="109"/>
      <c r="D40" s="102"/>
      <c r="E40" s="109"/>
      <c r="F40" s="109"/>
      <c r="G40" s="91"/>
      <c r="H40" s="109"/>
      <c r="I40" s="109"/>
      <c r="J40" s="109"/>
      <c r="K40" s="117"/>
      <c r="L40" s="117"/>
      <c r="M40" s="117"/>
      <c r="N40" s="113"/>
      <c r="O40" s="118"/>
      <c r="P40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0" s="113"/>
      <c r="R40" s="113"/>
      <c r="S40" s="107"/>
      <c r="T40" s="114"/>
    </row>
    <row r="41" spans="1:20" s="77" customFormat="1" x14ac:dyDescent="0.25">
      <c r="A41" s="121"/>
      <c r="B41" s="102"/>
      <c r="C41" s="109"/>
      <c r="D41" s="102"/>
      <c r="E41" s="109"/>
      <c r="F41" s="109"/>
      <c r="G41" s="91"/>
      <c r="H41" s="109"/>
      <c r="I41" s="109"/>
      <c r="J41" s="109"/>
      <c r="K41" s="117"/>
      <c r="L41" s="117"/>
      <c r="M41" s="117"/>
      <c r="N41" s="115"/>
      <c r="O41" s="118"/>
      <c r="P41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1" s="113"/>
      <c r="R41" s="113"/>
      <c r="S41" s="107"/>
      <c r="T41" s="114"/>
    </row>
    <row r="42" spans="1:20" s="77" customFormat="1" x14ac:dyDescent="0.25">
      <c r="A42" s="121"/>
      <c r="B42" s="102"/>
      <c r="C42" s="109"/>
      <c r="D42" s="102"/>
      <c r="E42" s="109"/>
      <c r="F42" s="109"/>
      <c r="G42" s="91"/>
      <c r="H42" s="109"/>
      <c r="I42" s="109"/>
      <c r="J42" s="109"/>
      <c r="K42" s="117"/>
      <c r="L42" s="117"/>
      <c r="M42" s="117"/>
      <c r="N42" s="115"/>
      <c r="O42" s="118"/>
      <c r="P42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2" s="113"/>
      <c r="R42" s="113"/>
      <c r="S42" s="108"/>
      <c r="T42" s="114"/>
    </row>
    <row r="43" spans="1:20" s="77" customFormat="1" x14ac:dyDescent="0.25">
      <c r="A43" s="121"/>
      <c r="B43" s="102"/>
      <c r="C43" s="109"/>
      <c r="D43" s="102"/>
      <c r="E43" s="109"/>
      <c r="F43" s="109"/>
      <c r="G43" s="91"/>
      <c r="H43" s="109"/>
      <c r="I43" s="109"/>
      <c r="J43" s="109"/>
      <c r="K43" s="117"/>
      <c r="L43" s="117"/>
      <c r="M43" s="117"/>
      <c r="N43" s="115"/>
      <c r="O43" s="118"/>
      <c r="P43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3" s="113"/>
      <c r="R43" s="113"/>
      <c r="S43" s="107"/>
      <c r="T43" s="114"/>
    </row>
    <row r="44" spans="1:20" s="77" customFormat="1" x14ac:dyDescent="0.25">
      <c r="A44" s="121"/>
      <c r="B44" s="102"/>
      <c r="C44" s="109"/>
      <c r="D44" s="102"/>
      <c r="E44" s="109"/>
      <c r="F44" s="109"/>
      <c r="G44" s="91"/>
      <c r="H44" s="109"/>
      <c r="I44" s="109"/>
      <c r="J44" s="109"/>
      <c r="K44" s="117"/>
      <c r="L44" s="117"/>
      <c r="M44" s="117"/>
      <c r="N44" s="115"/>
      <c r="O44" s="118"/>
      <c r="P44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4" s="113"/>
      <c r="R44" s="113"/>
      <c r="S44" s="107"/>
      <c r="T44" s="114"/>
    </row>
    <row r="45" spans="1:20" s="77" customFormat="1" x14ac:dyDescent="0.25">
      <c r="A45" s="121"/>
      <c r="B45" s="102"/>
      <c r="C45" s="109"/>
      <c r="D45" s="102"/>
      <c r="E45" s="109"/>
      <c r="F45" s="109"/>
      <c r="G45" s="91"/>
      <c r="H45" s="111"/>
      <c r="I45" s="109"/>
      <c r="J45" s="109"/>
      <c r="K45" s="117"/>
      <c r="L45" s="117"/>
      <c r="M45" s="117"/>
      <c r="N45" s="115"/>
      <c r="O45" s="118"/>
      <c r="P45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5" s="113"/>
      <c r="R45" s="113"/>
      <c r="S45" s="107"/>
      <c r="T45" s="114"/>
    </row>
    <row r="46" spans="1:20" s="77" customFormat="1" x14ac:dyDescent="0.25">
      <c r="A46" s="121"/>
      <c r="B46" s="102"/>
      <c r="C46" s="109"/>
      <c r="D46" s="102"/>
      <c r="E46" s="109"/>
      <c r="F46" s="109"/>
      <c r="G46" s="91"/>
      <c r="H46" s="109"/>
      <c r="I46" s="109"/>
      <c r="J46" s="109"/>
      <c r="K46" s="117"/>
      <c r="L46" s="117"/>
      <c r="M46" s="117"/>
      <c r="N46" s="115"/>
      <c r="O46" s="118"/>
      <c r="P46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6" s="113"/>
      <c r="R46" s="113"/>
      <c r="S46" s="107"/>
      <c r="T46" s="114"/>
    </row>
    <row r="47" spans="1:20" s="77" customFormat="1" x14ac:dyDescent="0.25">
      <c r="A47" s="121"/>
      <c r="B47" s="102"/>
      <c r="C47" s="109"/>
      <c r="D47" s="102"/>
      <c r="E47" s="109"/>
      <c r="F47" s="109"/>
      <c r="G47" s="91"/>
      <c r="H47" s="109"/>
      <c r="I47" s="109"/>
      <c r="J47" s="109"/>
      <c r="K47" s="117"/>
      <c r="L47" s="117"/>
      <c r="M47" s="117"/>
      <c r="N47" s="115"/>
      <c r="O47" s="118"/>
      <c r="P47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7" s="113"/>
      <c r="R47" s="113"/>
      <c r="S47" s="107"/>
      <c r="T47" s="114"/>
    </row>
    <row r="48" spans="1:20" s="77" customFormat="1" x14ac:dyDescent="0.25">
      <c r="A48" s="121"/>
      <c r="B48" s="102"/>
      <c r="C48" s="109"/>
      <c r="D48" s="102"/>
      <c r="E48" s="109"/>
      <c r="F48" s="109"/>
      <c r="G48" s="91"/>
      <c r="H48" s="109"/>
      <c r="I48" s="109"/>
      <c r="J48" s="109"/>
      <c r="K48" s="117"/>
      <c r="L48" s="117"/>
      <c r="M48" s="117"/>
      <c r="N48" s="115"/>
      <c r="O48" s="118"/>
      <c r="P48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8" s="113"/>
      <c r="R48" s="113"/>
      <c r="S48" s="108"/>
      <c r="T48" s="114"/>
    </row>
    <row r="49" spans="1:20" s="77" customFormat="1" x14ac:dyDescent="0.25">
      <c r="A49" s="121"/>
      <c r="B49" s="102"/>
      <c r="C49" s="109"/>
      <c r="D49" s="102"/>
      <c r="E49" s="109"/>
      <c r="F49" s="109"/>
      <c r="G49" s="91"/>
      <c r="H49" s="109"/>
      <c r="I49" s="109"/>
      <c r="J49" s="109"/>
      <c r="K49" s="117"/>
      <c r="L49" s="117"/>
      <c r="M49" s="117"/>
      <c r="N49" s="115"/>
      <c r="O49" s="118"/>
      <c r="P49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9" s="113"/>
      <c r="R49" s="113"/>
      <c r="S49" s="107"/>
      <c r="T49" s="114"/>
    </row>
    <row r="50" spans="1:20" s="77" customFormat="1" x14ac:dyDescent="0.25">
      <c r="A50" s="121"/>
      <c r="B50" s="102"/>
      <c r="C50" s="109"/>
      <c r="D50" s="102"/>
      <c r="E50" s="109"/>
      <c r="F50" s="109"/>
      <c r="G50" s="91"/>
      <c r="H50" s="109"/>
      <c r="I50" s="109"/>
      <c r="J50" s="109"/>
      <c r="K50" s="117"/>
      <c r="L50" s="117"/>
      <c r="M50" s="117"/>
      <c r="N50" s="115"/>
      <c r="O50" s="118"/>
      <c r="P50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0" s="113"/>
      <c r="R50" s="113"/>
      <c r="S50" s="107"/>
      <c r="T50" s="114"/>
    </row>
    <row r="51" spans="1:20" s="77" customFormat="1" x14ac:dyDescent="0.25">
      <c r="A51" s="121"/>
      <c r="B51" s="102"/>
      <c r="C51" s="109"/>
      <c r="D51" s="102"/>
      <c r="E51" s="109"/>
      <c r="F51" s="109"/>
      <c r="G51" s="91"/>
      <c r="H51" s="109"/>
      <c r="I51" s="109"/>
      <c r="J51" s="109"/>
      <c r="K51" s="117"/>
      <c r="L51" s="117"/>
      <c r="M51" s="117"/>
      <c r="N51" s="115"/>
      <c r="O51" s="118"/>
      <c r="P51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1" s="113"/>
      <c r="R51" s="113"/>
      <c r="S51" s="107"/>
      <c r="T51" s="114"/>
    </row>
    <row r="52" spans="1:20" s="77" customFormat="1" x14ac:dyDescent="0.25">
      <c r="A52" s="121"/>
      <c r="B52" s="102"/>
      <c r="C52" s="109"/>
      <c r="D52" s="102"/>
      <c r="E52" s="109"/>
      <c r="F52" s="109"/>
      <c r="G52" s="91"/>
      <c r="H52" s="109"/>
      <c r="I52" s="109"/>
      <c r="J52" s="109"/>
      <c r="K52" s="117"/>
      <c r="L52" s="117"/>
      <c r="M52" s="117"/>
      <c r="N52" s="115"/>
      <c r="O52" s="118"/>
      <c r="P52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2" s="116"/>
      <c r="R52" s="113"/>
      <c r="S52" s="111"/>
      <c r="T52" s="114"/>
    </row>
    <row r="53" spans="1:20" s="77" customFormat="1" x14ac:dyDescent="0.25">
      <c r="A53" s="121"/>
      <c r="B53" s="102"/>
      <c r="C53" s="109"/>
      <c r="D53" s="102"/>
      <c r="E53" s="109"/>
      <c r="F53" s="109"/>
      <c r="G53" s="91"/>
      <c r="H53" s="109"/>
      <c r="I53" s="109"/>
      <c r="J53" s="109"/>
      <c r="K53" s="117"/>
      <c r="L53" s="117"/>
      <c r="M53" s="117"/>
      <c r="N53" s="115"/>
      <c r="O53" s="118"/>
      <c r="P53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3" s="113"/>
      <c r="R53" s="113"/>
      <c r="S53" s="107"/>
      <c r="T53" s="114"/>
    </row>
    <row r="54" spans="1:20" s="77" customFormat="1" x14ac:dyDescent="0.25">
      <c r="A54" s="121"/>
      <c r="B54" s="102"/>
      <c r="C54" s="109"/>
      <c r="D54" s="102"/>
      <c r="E54" s="109"/>
      <c r="F54" s="109"/>
      <c r="G54" s="91"/>
      <c r="H54" s="109"/>
      <c r="I54" s="109"/>
      <c r="J54" s="109"/>
      <c r="K54" s="117"/>
      <c r="L54" s="117"/>
      <c r="M54" s="117"/>
      <c r="N54" s="115"/>
      <c r="O54" s="118"/>
      <c r="P54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4" s="113"/>
      <c r="R54" s="113"/>
      <c r="S54" s="111"/>
      <c r="T54" s="114"/>
    </row>
    <row r="55" spans="1:20" s="77" customFormat="1" x14ac:dyDescent="0.25">
      <c r="A55" s="121"/>
      <c r="B55" s="102"/>
      <c r="C55" s="109"/>
      <c r="D55" s="102"/>
      <c r="E55" s="109"/>
      <c r="F55" s="109"/>
      <c r="G55" s="91"/>
      <c r="H55" s="109"/>
      <c r="I55" s="109"/>
      <c r="J55" s="109"/>
      <c r="K55" s="117"/>
      <c r="L55" s="117"/>
      <c r="M55" s="117"/>
      <c r="N55" s="115"/>
      <c r="O55" s="118"/>
      <c r="P55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5" s="113"/>
      <c r="R55" s="113"/>
      <c r="S55" s="107"/>
      <c r="T55" s="114"/>
    </row>
    <row r="56" spans="1:20" s="77" customFormat="1" x14ac:dyDescent="0.25">
      <c r="A56" s="121"/>
      <c r="B56" s="102"/>
      <c r="C56" s="109"/>
      <c r="D56" s="102"/>
      <c r="E56" s="109"/>
      <c r="F56" s="109"/>
      <c r="G56" s="91"/>
      <c r="H56" s="109"/>
      <c r="I56" s="109"/>
      <c r="J56" s="109"/>
      <c r="K56" s="117"/>
      <c r="L56" s="117"/>
      <c r="M56" s="117"/>
      <c r="N56" s="115"/>
      <c r="O56" s="118"/>
      <c r="P56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6" s="113"/>
      <c r="R56" s="113"/>
      <c r="S56" s="107"/>
      <c r="T56" s="114"/>
    </row>
    <row r="57" spans="1:20" s="77" customFormat="1" x14ac:dyDescent="0.25">
      <c r="A57" s="121"/>
      <c r="B57" s="102"/>
      <c r="C57" s="109"/>
      <c r="D57" s="102"/>
      <c r="E57" s="109"/>
      <c r="F57" s="109"/>
      <c r="G57" s="91"/>
      <c r="H57" s="109"/>
      <c r="I57" s="109"/>
      <c r="J57" s="109"/>
      <c r="K57" s="117"/>
      <c r="L57" s="117"/>
      <c r="M57" s="117"/>
      <c r="N57" s="115"/>
      <c r="O57" s="118"/>
      <c r="P57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7" s="113"/>
      <c r="R57" s="113"/>
      <c r="S57" s="107"/>
      <c r="T57" s="114"/>
    </row>
    <row r="58" spans="1:20" s="77" customFormat="1" x14ac:dyDescent="0.25">
      <c r="A58" s="121"/>
      <c r="B58" s="102"/>
      <c r="C58" s="109"/>
      <c r="D58" s="102"/>
      <c r="E58" s="109"/>
      <c r="F58" s="109"/>
      <c r="G58" s="91"/>
      <c r="H58" s="109"/>
      <c r="I58" s="109"/>
      <c r="J58" s="109"/>
      <c r="K58" s="117"/>
      <c r="L58" s="117"/>
      <c r="M58" s="117"/>
      <c r="N58" s="115"/>
      <c r="O58" s="118"/>
      <c r="P58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8" s="113"/>
      <c r="R58" s="113"/>
      <c r="S58" s="107"/>
      <c r="T58" s="114"/>
    </row>
    <row r="59" spans="1:20" s="77" customFormat="1" x14ac:dyDescent="0.25">
      <c r="A59" s="121"/>
      <c r="B59" s="102"/>
      <c r="C59" s="109"/>
      <c r="D59" s="102"/>
      <c r="E59" s="109"/>
      <c r="F59" s="109"/>
      <c r="G59" s="91"/>
      <c r="H59" s="109"/>
      <c r="I59" s="109"/>
      <c r="J59" s="109"/>
      <c r="K59" s="117"/>
      <c r="L59" s="117"/>
      <c r="M59" s="117"/>
      <c r="N59" s="115"/>
      <c r="O59" s="118"/>
      <c r="P59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9" s="113"/>
      <c r="R59" s="113"/>
      <c r="S59" s="107"/>
      <c r="T59" s="114"/>
    </row>
    <row r="60" spans="1:20" s="77" customFormat="1" x14ac:dyDescent="0.25">
      <c r="A60" s="121"/>
      <c r="B60" s="102"/>
      <c r="C60" s="109"/>
      <c r="D60" s="102"/>
      <c r="E60" s="109"/>
      <c r="F60" s="109"/>
      <c r="G60" s="91"/>
      <c r="H60" s="109"/>
      <c r="I60" s="109"/>
      <c r="J60" s="109"/>
      <c r="K60" s="117"/>
      <c r="L60" s="117"/>
      <c r="M60" s="117"/>
      <c r="N60" s="115"/>
      <c r="O60" s="118"/>
      <c r="P60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0" s="113"/>
      <c r="R60" s="113"/>
      <c r="S60" s="107"/>
      <c r="T60" s="114"/>
    </row>
    <row r="61" spans="1:20" s="77" customFormat="1" x14ac:dyDescent="0.25">
      <c r="A61" s="121"/>
      <c r="B61" s="102"/>
      <c r="C61" s="109"/>
      <c r="D61" s="102"/>
      <c r="E61" s="109"/>
      <c r="F61" s="109"/>
      <c r="G61" s="91"/>
      <c r="H61" s="109"/>
      <c r="I61" s="109"/>
      <c r="J61" s="109"/>
      <c r="K61" s="117"/>
      <c r="L61" s="117"/>
      <c r="M61" s="117"/>
      <c r="N61" s="115"/>
      <c r="O61" s="118"/>
      <c r="P61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1" s="113"/>
      <c r="R61" s="113"/>
      <c r="S61" s="107"/>
      <c r="T61" s="114"/>
    </row>
    <row r="62" spans="1:20" s="77" customFormat="1" x14ac:dyDescent="0.25">
      <c r="A62" s="121"/>
      <c r="B62" s="102"/>
      <c r="C62" s="109"/>
      <c r="D62" s="102"/>
      <c r="E62" s="109"/>
      <c r="F62" s="109"/>
      <c r="G62" s="91"/>
      <c r="H62" s="109"/>
      <c r="I62" s="109"/>
      <c r="J62" s="109"/>
      <c r="K62" s="117"/>
      <c r="L62" s="117"/>
      <c r="M62" s="117"/>
      <c r="N62" s="115"/>
      <c r="O62" s="118"/>
      <c r="P62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2" s="113"/>
      <c r="R62" s="113"/>
      <c r="S62" s="107"/>
      <c r="T62" s="114"/>
    </row>
    <row r="63" spans="1:20" s="77" customFormat="1" x14ac:dyDescent="0.25">
      <c r="A63" s="121"/>
      <c r="B63" s="102"/>
      <c r="C63" s="109"/>
      <c r="D63" s="102"/>
      <c r="E63" s="109"/>
      <c r="F63" s="109"/>
      <c r="G63" s="91"/>
      <c r="H63" s="109"/>
      <c r="I63" s="109"/>
      <c r="J63" s="109"/>
      <c r="K63" s="117"/>
      <c r="L63" s="117"/>
      <c r="M63" s="117"/>
      <c r="N63" s="115"/>
      <c r="O63" s="118"/>
      <c r="P63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3" s="113"/>
      <c r="R63" s="113"/>
      <c r="S63" s="107"/>
      <c r="T63" s="114"/>
    </row>
    <row r="64" spans="1:20" s="77" customFormat="1" x14ac:dyDescent="0.25">
      <c r="A64" s="121"/>
      <c r="B64" s="102"/>
      <c r="C64" s="109"/>
      <c r="D64" s="102"/>
      <c r="E64" s="109"/>
      <c r="F64" s="109"/>
      <c r="G64" s="91"/>
      <c r="H64" s="109"/>
      <c r="I64" s="109"/>
      <c r="J64" s="109"/>
      <c r="K64" s="117"/>
      <c r="L64" s="117"/>
      <c r="M64" s="117"/>
      <c r="N64" s="115"/>
      <c r="O64" s="118"/>
      <c r="P64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4" s="113"/>
      <c r="R64" s="113"/>
      <c r="S64" s="107"/>
      <c r="T64" s="114"/>
    </row>
    <row r="65" spans="1:20" s="77" customFormat="1" x14ac:dyDescent="0.25">
      <c r="A65" s="121"/>
      <c r="B65" s="102"/>
      <c r="C65" s="109"/>
      <c r="D65" s="102"/>
      <c r="E65" s="109"/>
      <c r="F65" s="109"/>
      <c r="G65" s="91"/>
      <c r="H65" s="109"/>
      <c r="I65" s="109"/>
      <c r="J65" s="109"/>
      <c r="K65" s="117"/>
      <c r="L65" s="117"/>
      <c r="M65" s="117"/>
      <c r="N65" s="115"/>
      <c r="O65" s="118"/>
      <c r="P65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5" s="113"/>
      <c r="R65" s="113"/>
      <c r="S65" s="107"/>
      <c r="T65" s="114"/>
    </row>
    <row r="66" spans="1:20" s="77" customFormat="1" x14ac:dyDescent="0.25">
      <c r="A66" s="121"/>
      <c r="B66" s="102"/>
      <c r="C66" s="109"/>
      <c r="D66" s="102"/>
      <c r="E66" s="109"/>
      <c r="F66" s="109"/>
      <c r="G66" s="91"/>
      <c r="H66" s="109"/>
      <c r="I66" s="109"/>
      <c r="J66" s="109"/>
      <c r="K66" s="117"/>
      <c r="L66" s="117"/>
      <c r="M66" s="117"/>
      <c r="N66" s="115"/>
      <c r="O66" s="118"/>
      <c r="P66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6" s="113"/>
      <c r="R66" s="113"/>
      <c r="S66" s="107"/>
      <c r="T66" s="114"/>
    </row>
    <row r="67" spans="1:20" s="77" customFormat="1" x14ac:dyDescent="0.25">
      <c r="A67" s="121"/>
      <c r="B67" s="102"/>
      <c r="C67" s="109"/>
      <c r="D67" s="102"/>
      <c r="E67" s="109"/>
      <c r="F67" s="109"/>
      <c r="G67" s="91"/>
      <c r="H67" s="109"/>
      <c r="I67" s="109"/>
      <c r="J67" s="109"/>
      <c r="K67" s="117"/>
      <c r="L67" s="117"/>
      <c r="M67" s="117"/>
      <c r="N67" s="115"/>
      <c r="O67" s="118"/>
      <c r="P67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7" s="113"/>
      <c r="R67" s="113"/>
      <c r="S67" s="107"/>
      <c r="T67" s="114"/>
    </row>
    <row r="68" spans="1:20" s="77" customFormat="1" x14ac:dyDescent="0.25">
      <c r="A68" s="121"/>
      <c r="B68" s="102"/>
      <c r="C68" s="109"/>
      <c r="D68" s="102"/>
      <c r="E68" s="109"/>
      <c r="F68" s="109"/>
      <c r="G68" s="91"/>
      <c r="H68" s="109"/>
      <c r="I68" s="109"/>
      <c r="J68" s="109"/>
      <c r="K68" s="117"/>
      <c r="L68" s="117"/>
      <c r="M68" s="117"/>
      <c r="N68" s="115"/>
      <c r="O68" s="118"/>
      <c r="P68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8" s="113"/>
      <c r="R68" s="113"/>
      <c r="S68" s="107"/>
      <c r="T68" s="114"/>
    </row>
    <row r="69" spans="1:20" s="77" customFormat="1" x14ac:dyDescent="0.25">
      <c r="A69" s="121"/>
      <c r="B69" s="102"/>
      <c r="C69" s="109"/>
      <c r="D69" s="102"/>
      <c r="E69" s="109"/>
      <c r="F69" s="109"/>
      <c r="G69" s="91"/>
      <c r="H69" s="109"/>
      <c r="I69" s="109"/>
      <c r="J69" s="109"/>
      <c r="K69" s="117"/>
      <c r="L69" s="117"/>
      <c r="M69" s="117"/>
      <c r="N69" s="113"/>
      <c r="O69" s="118"/>
      <c r="P69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9" s="113"/>
      <c r="R69" s="113"/>
      <c r="S69" s="107"/>
      <c r="T69" s="114"/>
    </row>
    <row r="70" spans="1:20" s="77" customFormat="1" x14ac:dyDescent="0.25">
      <c r="A70" s="121"/>
      <c r="B70" s="102"/>
      <c r="C70" s="109"/>
      <c r="D70" s="102"/>
      <c r="E70" s="109"/>
      <c r="F70" s="109"/>
      <c r="G70" s="91"/>
      <c r="H70" s="109"/>
      <c r="I70" s="109"/>
      <c r="J70" s="109"/>
      <c r="K70" s="117"/>
      <c r="L70" s="117"/>
      <c r="M70" s="117"/>
      <c r="N70" s="113"/>
      <c r="O70" s="118"/>
      <c r="P70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0" s="113"/>
      <c r="R70" s="113"/>
      <c r="S70" s="107"/>
      <c r="T70" s="114"/>
    </row>
    <row r="71" spans="1:20" s="77" customFormat="1" x14ac:dyDescent="0.25">
      <c r="A71" s="121"/>
      <c r="B71" s="102"/>
      <c r="C71" s="109"/>
      <c r="D71" s="102"/>
      <c r="E71" s="109"/>
      <c r="F71" s="109"/>
      <c r="G71" s="91"/>
      <c r="H71" s="109"/>
      <c r="I71" s="109"/>
      <c r="J71" s="109"/>
      <c r="K71" s="117"/>
      <c r="L71" s="117"/>
      <c r="M71" s="117"/>
      <c r="N71" s="113"/>
      <c r="O71" s="118"/>
      <c r="P71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1" s="113"/>
      <c r="R71" s="113"/>
      <c r="S71" s="108"/>
      <c r="T71" s="114"/>
    </row>
    <row r="72" spans="1:20" s="77" customFormat="1" x14ac:dyDescent="0.25">
      <c r="A72" s="121"/>
      <c r="B72" s="102"/>
      <c r="C72" s="109"/>
      <c r="D72" s="102"/>
      <c r="E72" s="109"/>
      <c r="F72" s="109"/>
      <c r="G72" s="91"/>
      <c r="H72" s="109"/>
      <c r="I72" s="109"/>
      <c r="J72" s="109"/>
      <c r="K72" s="117"/>
      <c r="L72" s="117"/>
      <c r="M72" s="117"/>
      <c r="N72" s="113"/>
      <c r="O72" s="118"/>
      <c r="P72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2" s="113"/>
      <c r="R72" s="113"/>
      <c r="S72" s="107"/>
      <c r="T72" s="114"/>
    </row>
    <row r="73" spans="1:20" s="77" customFormat="1" x14ac:dyDescent="0.25">
      <c r="A73" s="121"/>
      <c r="B73" s="102"/>
      <c r="C73" s="109"/>
      <c r="D73" s="102"/>
      <c r="E73" s="109"/>
      <c r="F73" s="109"/>
      <c r="G73" s="91"/>
      <c r="H73" s="109"/>
      <c r="I73" s="109"/>
      <c r="J73" s="109"/>
      <c r="K73" s="117"/>
      <c r="L73" s="117"/>
      <c r="M73" s="117"/>
      <c r="N73" s="115"/>
      <c r="O73" s="118"/>
      <c r="P73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3" s="113"/>
      <c r="R73" s="113"/>
      <c r="S73" s="107"/>
      <c r="T73" s="114"/>
    </row>
    <row r="74" spans="1:20" s="77" customFormat="1" x14ac:dyDescent="0.25">
      <c r="A74" s="121"/>
      <c r="B74" s="102"/>
      <c r="C74" s="109"/>
      <c r="D74" s="102"/>
      <c r="E74" s="109"/>
      <c r="F74" s="109"/>
      <c r="G74" s="91"/>
      <c r="H74" s="109"/>
      <c r="I74" s="109"/>
      <c r="J74" s="109"/>
      <c r="K74" s="117"/>
      <c r="L74" s="117"/>
      <c r="M74" s="117"/>
      <c r="N74" s="115"/>
      <c r="O74" s="118"/>
      <c r="P74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4" s="113"/>
      <c r="R74" s="113"/>
      <c r="S74" s="107"/>
      <c r="T74" s="114"/>
    </row>
    <row r="75" spans="1:20" s="77" customFormat="1" x14ac:dyDescent="0.25">
      <c r="A75" s="121"/>
      <c r="B75" s="102"/>
      <c r="C75" s="109"/>
      <c r="D75" s="102"/>
      <c r="E75" s="109"/>
      <c r="F75" s="109"/>
      <c r="G75" s="91"/>
      <c r="H75" s="109"/>
      <c r="I75" s="109"/>
      <c r="J75" s="109"/>
      <c r="K75" s="117"/>
      <c r="L75" s="117"/>
      <c r="M75" s="117"/>
      <c r="N75" s="113"/>
      <c r="O75" s="118"/>
      <c r="P75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5" s="113"/>
      <c r="R75" s="113"/>
      <c r="S75" s="107"/>
      <c r="T75" s="114"/>
    </row>
    <row r="76" spans="1:20" s="77" customFormat="1" x14ac:dyDescent="0.25">
      <c r="A76" s="121"/>
      <c r="B76" s="102"/>
      <c r="C76" s="109"/>
      <c r="D76" s="102"/>
      <c r="E76" s="109"/>
      <c r="F76" s="109"/>
      <c r="G76" s="91"/>
      <c r="H76" s="109"/>
      <c r="I76" s="109"/>
      <c r="J76" s="109"/>
      <c r="K76" s="117"/>
      <c r="L76" s="117"/>
      <c r="M76" s="117"/>
      <c r="N76" s="113"/>
      <c r="O76" s="118"/>
      <c r="P76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6" s="113"/>
      <c r="R76" s="113"/>
      <c r="S76" s="107"/>
      <c r="T76" s="114"/>
    </row>
    <row r="77" spans="1:20" s="77" customFormat="1" x14ac:dyDescent="0.25">
      <c r="A77" s="121"/>
      <c r="B77" s="102"/>
      <c r="C77" s="109"/>
      <c r="D77" s="102"/>
      <c r="E77" s="109"/>
      <c r="F77" s="109"/>
      <c r="G77" s="91"/>
      <c r="H77" s="109"/>
      <c r="I77" s="109"/>
      <c r="J77" s="109"/>
      <c r="K77" s="117"/>
      <c r="L77" s="117"/>
      <c r="M77" s="117"/>
      <c r="N77" s="115"/>
      <c r="O77" s="118"/>
      <c r="P77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7" s="113"/>
      <c r="R77" s="113"/>
      <c r="S77" s="107"/>
      <c r="T77" s="114"/>
    </row>
    <row r="78" spans="1:20" s="77" customFormat="1" x14ac:dyDescent="0.25">
      <c r="A78" s="121"/>
      <c r="B78" s="102"/>
      <c r="C78" s="109"/>
      <c r="D78" s="102"/>
      <c r="E78" s="109"/>
      <c r="F78" s="109"/>
      <c r="G78" s="91"/>
      <c r="H78" s="109"/>
      <c r="I78" s="109"/>
      <c r="J78" s="109"/>
      <c r="K78" s="117"/>
      <c r="L78" s="117"/>
      <c r="M78" s="117"/>
      <c r="N78" s="115"/>
      <c r="O78" s="118"/>
      <c r="P78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8" s="113"/>
      <c r="R78" s="113"/>
      <c r="S78" s="107"/>
      <c r="T78" s="114"/>
    </row>
    <row r="79" spans="1:20" s="77" customFormat="1" x14ac:dyDescent="0.25">
      <c r="A79" s="121"/>
      <c r="B79" s="102"/>
      <c r="C79" s="109"/>
      <c r="D79" s="102"/>
      <c r="E79" s="109"/>
      <c r="F79" s="109"/>
      <c r="G79" s="91"/>
      <c r="H79" s="109"/>
      <c r="I79" s="109"/>
      <c r="J79" s="109"/>
      <c r="K79" s="117"/>
      <c r="L79" s="117"/>
      <c r="M79" s="117"/>
      <c r="N79" s="115"/>
      <c r="O79" s="118"/>
      <c r="P79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9" s="113"/>
      <c r="R79" s="113"/>
      <c r="S79" s="107"/>
      <c r="T79" s="114"/>
    </row>
    <row r="80" spans="1:20" s="77" customFormat="1" x14ac:dyDescent="0.25">
      <c r="A80" s="121"/>
      <c r="B80" s="102"/>
      <c r="C80" s="109"/>
      <c r="D80" s="102"/>
      <c r="E80" s="109"/>
      <c r="F80" s="109"/>
      <c r="G80" s="91"/>
      <c r="H80" s="109"/>
      <c r="I80" s="109"/>
      <c r="J80" s="109"/>
      <c r="K80" s="117"/>
      <c r="L80" s="117"/>
      <c r="M80" s="117"/>
      <c r="N80" s="115"/>
      <c r="O80" s="118"/>
      <c r="P80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0" s="113"/>
      <c r="R80" s="113"/>
      <c r="S80" s="107"/>
      <c r="T80" s="114"/>
    </row>
    <row r="81" spans="1:20" s="77" customFormat="1" x14ac:dyDescent="0.25">
      <c r="A81" s="121"/>
      <c r="B81" s="102"/>
      <c r="C81" s="109"/>
      <c r="D81" s="102"/>
      <c r="E81" s="109"/>
      <c r="F81" s="109"/>
      <c r="G81" s="91"/>
      <c r="H81" s="109"/>
      <c r="I81" s="109"/>
      <c r="J81" s="109"/>
      <c r="K81" s="117"/>
      <c r="L81" s="117"/>
      <c r="M81" s="117"/>
      <c r="N81" s="115"/>
      <c r="O81" s="118"/>
      <c r="P81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1" s="113"/>
      <c r="R81" s="113"/>
      <c r="S81" s="107"/>
      <c r="T81" s="114"/>
    </row>
    <row r="82" spans="1:20" s="77" customFormat="1" x14ac:dyDescent="0.25">
      <c r="A82" s="121"/>
      <c r="B82" s="102"/>
      <c r="C82" s="109"/>
      <c r="D82" s="102"/>
      <c r="E82" s="109"/>
      <c r="F82" s="109"/>
      <c r="G82" s="91"/>
      <c r="H82" s="109"/>
      <c r="I82" s="109"/>
      <c r="J82" s="109"/>
      <c r="K82" s="117"/>
      <c r="L82" s="117"/>
      <c r="M82" s="117"/>
      <c r="N82" s="115"/>
      <c r="O82" s="118"/>
      <c r="P82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2" s="113"/>
      <c r="R82" s="113"/>
      <c r="S82" s="107"/>
      <c r="T82" s="114"/>
    </row>
    <row r="83" spans="1:20" s="77" customFormat="1" x14ac:dyDescent="0.25">
      <c r="A83" s="121"/>
      <c r="B83" s="102"/>
      <c r="C83" s="109"/>
      <c r="D83" s="102"/>
      <c r="E83" s="109"/>
      <c r="F83" s="109"/>
      <c r="G83" s="91"/>
      <c r="H83" s="109"/>
      <c r="I83" s="109"/>
      <c r="J83" s="109"/>
      <c r="K83" s="117"/>
      <c r="L83" s="117"/>
      <c r="M83" s="117"/>
      <c r="N83" s="113"/>
      <c r="O83" s="118"/>
      <c r="P83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3" s="113"/>
      <c r="R83" s="113"/>
      <c r="S83" s="107"/>
      <c r="T83" s="114"/>
    </row>
    <row r="84" spans="1:20" s="77" customFormat="1" x14ac:dyDescent="0.25">
      <c r="A84" s="121"/>
      <c r="B84" s="102"/>
      <c r="C84" s="109"/>
      <c r="D84" s="102"/>
      <c r="E84" s="109"/>
      <c r="F84" s="109"/>
      <c r="G84" s="91"/>
      <c r="H84" s="109"/>
      <c r="I84" s="109"/>
      <c r="J84" s="109"/>
      <c r="K84" s="117"/>
      <c r="L84" s="117"/>
      <c r="M84" s="117"/>
      <c r="N84" s="113"/>
      <c r="O84" s="118"/>
      <c r="P84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4" s="113"/>
      <c r="R84" s="113"/>
      <c r="S84" s="107"/>
      <c r="T84" s="114"/>
    </row>
    <row r="85" spans="1:20" s="77" customFormat="1" x14ac:dyDescent="0.25">
      <c r="A85" s="121"/>
      <c r="B85" s="102"/>
      <c r="C85" s="109"/>
      <c r="D85" s="102"/>
      <c r="E85" s="109"/>
      <c r="F85" s="109"/>
      <c r="G85" s="91"/>
      <c r="H85" s="109"/>
      <c r="I85" s="109"/>
      <c r="J85" s="109"/>
      <c r="K85" s="117"/>
      <c r="L85" s="117"/>
      <c r="M85" s="117"/>
      <c r="N85" s="115"/>
      <c r="O85" s="118"/>
      <c r="P85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5" s="113"/>
      <c r="R85" s="113"/>
      <c r="S85" s="107"/>
      <c r="T85" s="114"/>
    </row>
    <row r="86" spans="1:20" s="77" customFormat="1" x14ac:dyDescent="0.25">
      <c r="A86" s="121"/>
      <c r="B86" s="102"/>
      <c r="C86" s="109"/>
      <c r="D86" s="102"/>
      <c r="E86" s="109"/>
      <c r="F86" s="109"/>
      <c r="G86" s="91"/>
      <c r="H86" s="109"/>
      <c r="I86" s="109"/>
      <c r="J86" s="109"/>
      <c r="K86" s="117"/>
      <c r="L86" s="117"/>
      <c r="M86" s="117"/>
      <c r="N86" s="115"/>
      <c r="O86" s="118"/>
      <c r="P86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6" s="113"/>
      <c r="R86" s="113"/>
      <c r="S86" s="107"/>
      <c r="T86" s="114"/>
    </row>
    <row r="87" spans="1:20" s="77" customFormat="1" x14ac:dyDescent="0.25">
      <c r="A87" s="121"/>
      <c r="B87" s="102"/>
      <c r="C87" s="109"/>
      <c r="D87" s="102"/>
      <c r="E87" s="109"/>
      <c r="F87" s="109"/>
      <c r="G87" s="91"/>
      <c r="H87" s="109"/>
      <c r="I87" s="109"/>
      <c r="J87" s="109"/>
      <c r="K87" s="117"/>
      <c r="L87" s="117"/>
      <c r="M87" s="117"/>
      <c r="N87" s="113"/>
      <c r="O87" s="118"/>
      <c r="P87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7" s="113"/>
      <c r="R87" s="113"/>
      <c r="S87" s="108"/>
      <c r="T87" s="114"/>
    </row>
    <row r="88" spans="1:20" s="77" customFormat="1" x14ac:dyDescent="0.25">
      <c r="A88" s="121"/>
      <c r="B88" s="102"/>
      <c r="C88" s="109"/>
      <c r="D88" s="102"/>
      <c r="E88" s="109"/>
      <c r="F88" s="109"/>
      <c r="G88" s="91"/>
      <c r="H88" s="109"/>
      <c r="I88" s="109"/>
      <c r="J88" s="109"/>
      <c r="K88" s="117"/>
      <c r="L88" s="117"/>
      <c r="M88" s="117"/>
      <c r="N88" s="113"/>
      <c r="O88" s="118"/>
      <c r="P88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8" s="113"/>
      <c r="R88" s="113"/>
      <c r="S88" s="108"/>
      <c r="T88" s="114"/>
    </row>
    <row r="89" spans="1:20" s="77" customFormat="1" x14ac:dyDescent="0.25">
      <c r="A89" s="121"/>
      <c r="B89" s="102"/>
      <c r="C89" s="109"/>
      <c r="D89" s="102"/>
      <c r="E89" s="109"/>
      <c r="F89" s="109"/>
      <c r="G89" s="91"/>
      <c r="H89" s="109"/>
      <c r="I89" s="109"/>
      <c r="J89" s="109"/>
      <c r="K89" s="117"/>
      <c r="L89" s="117"/>
      <c r="M89" s="117"/>
      <c r="N89" s="115"/>
      <c r="O89" s="118"/>
      <c r="P89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9" s="113"/>
      <c r="R89" s="113"/>
      <c r="S89" s="107"/>
      <c r="T89" s="114"/>
    </row>
    <row r="90" spans="1:20" s="77" customFormat="1" x14ac:dyDescent="0.25">
      <c r="A90" s="121"/>
      <c r="B90" s="102"/>
      <c r="C90" s="109"/>
      <c r="D90" s="102"/>
      <c r="E90" s="109"/>
      <c r="F90" s="109"/>
      <c r="G90" s="91"/>
      <c r="H90" s="109"/>
      <c r="I90" s="109"/>
      <c r="J90" s="109"/>
      <c r="K90" s="117"/>
      <c r="L90" s="117"/>
      <c r="M90" s="117"/>
      <c r="N90" s="115"/>
      <c r="O90" s="118"/>
      <c r="P90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0" s="113"/>
      <c r="R90" s="113"/>
      <c r="S90" s="107"/>
      <c r="T90" s="114"/>
    </row>
    <row r="91" spans="1:20" s="77" customFormat="1" x14ac:dyDescent="0.25">
      <c r="A91" s="121"/>
      <c r="B91" s="102"/>
      <c r="C91" s="109"/>
      <c r="D91" s="102"/>
      <c r="E91" s="109"/>
      <c r="F91" s="109"/>
      <c r="G91" s="91"/>
      <c r="H91" s="109"/>
      <c r="I91" s="109"/>
      <c r="J91" s="109"/>
      <c r="K91" s="117"/>
      <c r="L91" s="117"/>
      <c r="M91" s="117"/>
      <c r="N91" s="115"/>
      <c r="O91" s="118"/>
      <c r="P91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1" s="113"/>
      <c r="R91" s="113"/>
      <c r="S91" s="107"/>
      <c r="T91" s="114"/>
    </row>
    <row r="92" spans="1:20" s="77" customFormat="1" x14ac:dyDescent="0.25">
      <c r="A92" s="121"/>
      <c r="B92" s="102"/>
      <c r="C92" s="109"/>
      <c r="D92" s="102"/>
      <c r="E92" s="109"/>
      <c r="F92" s="109"/>
      <c r="G92" s="91"/>
      <c r="H92" s="109"/>
      <c r="I92" s="109"/>
      <c r="J92" s="109"/>
      <c r="K92" s="117"/>
      <c r="L92" s="117"/>
      <c r="M92" s="117"/>
      <c r="N92" s="115"/>
      <c r="O92" s="118"/>
      <c r="P92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2" s="113"/>
      <c r="R92" s="113"/>
      <c r="S92" s="107"/>
      <c r="T92" s="114"/>
    </row>
    <row r="93" spans="1:20" s="77" customFormat="1" x14ac:dyDescent="0.25">
      <c r="A93" s="121"/>
      <c r="B93" s="102"/>
      <c r="C93" s="109"/>
      <c r="D93" s="102"/>
      <c r="E93" s="109"/>
      <c r="F93" s="109"/>
      <c r="G93" s="91"/>
      <c r="H93" s="109"/>
      <c r="I93" s="109"/>
      <c r="J93" s="109"/>
      <c r="K93" s="117"/>
      <c r="L93" s="117"/>
      <c r="M93" s="117"/>
      <c r="N93" s="115"/>
      <c r="O93" s="118"/>
      <c r="P93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3" s="113"/>
      <c r="R93" s="113"/>
      <c r="S93" s="107"/>
      <c r="T93" s="114"/>
    </row>
    <row r="94" spans="1:20" s="77" customFormat="1" x14ac:dyDescent="0.25">
      <c r="A94" s="121"/>
      <c r="B94" s="102"/>
      <c r="C94" s="109"/>
      <c r="D94" s="102"/>
      <c r="E94" s="109"/>
      <c r="F94" s="109"/>
      <c r="G94" s="91"/>
      <c r="H94" s="109"/>
      <c r="I94" s="109"/>
      <c r="J94" s="109"/>
      <c r="K94" s="117"/>
      <c r="L94" s="117"/>
      <c r="M94" s="117"/>
      <c r="N94" s="115"/>
      <c r="O94" s="118"/>
      <c r="P94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4" s="113"/>
      <c r="R94" s="113"/>
      <c r="S94" s="107"/>
      <c r="T94" s="114"/>
    </row>
    <row r="95" spans="1:20" s="77" customFormat="1" x14ac:dyDescent="0.25">
      <c r="A95" s="121"/>
      <c r="B95" s="102"/>
      <c r="C95" s="109"/>
      <c r="D95" s="102"/>
      <c r="E95" s="109"/>
      <c r="F95" s="109"/>
      <c r="G95" s="91"/>
      <c r="H95" s="109"/>
      <c r="I95" s="109"/>
      <c r="J95" s="109"/>
      <c r="K95" s="117"/>
      <c r="L95" s="117"/>
      <c r="M95" s="117"/>
      <c r="N95" s="115"/>
      <c r="O95" s="118"/>
      <c r="P95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5" s="113"/>
      <c r="R95" s="113"/>
      <c r="S95" s="107"/>
      <c r="T95" s="114"/>
    </row>
    <row r="96" spans="1:20" s="77" customFormat="1" x14ac:dyDescent="0.25">
      <c r="A96" s="121"/>
      <c r="B96" s="102"/>
      <c r="C96" s="109"/>
      <c r="D96" s="102"/>
      <c r="E96" s="109"/>
      <c r="F96" s="109"/>
      <c r="G96" s="91"/>
      <c r="H96" s="109"/>
      <c r="I96" s="109"/>
      <c r="J96" s="109"/>
      <c r="K96" s="117"/>
      <c r="L96" s="117"/>
      <c r="M96" s="117"/>
      <c r="N96" s="115"/>
      <c r="O96" s="118"/>
      <c r="P96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6" s="113"/>
      <c r="R96" s="113"/>
      <c r="S96" s="107"/>
      <c r="T96" s="114"/>
    </row>
    <row r="97" spans="1:20" s="77" customFormat="1" x14ac:dyDescent="0.25">
      <c r="A97" s="121"/>
      <c r="B97" s="102"/>
      <c r="C97" s="109"/>
      <c r="D97" s="102"/>
      <c r="E97" s="109"/>
      <c r="F97" s="109"/>
      <c r="G97" s="91"/>
      <c r="H97" s="109"/>
      <c r="I97" s="109"/>
      <c r="J97" s="109"/>
      <c r="K97" s="117"/>
      <c r="L97" s="117"/>
      <c r="M97" s="117"/>
      <c r="N97" s="115"/>
      <c r="O97" s="118"/>
      <c r="P97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7" s="113"/>
      <c r="R97" s="113"/>
      <c r="S97" s="107"/>
      <c r="T97" s="114"/>
    </row>
    <row r="98" spans="1:20" s="77" customFormat="1" x14ac:dyDescent="0.25">
      <c r="A98" s="121"/>
      <c r="B98" s="102"/>
      <c r="C98" s="109"/>
      <c r="D98" s="102"/>
      <c r="E98" s="109"/>
      <c r="F98" s="109"/>
      <c r="G98" s="91"/>
      <c r="H98" s="109"/>
      <c r="I98" s="109"/>
      <c r="J98" s="109"/>
      <c r="K98" s="117"/>
      <c r="L98" s="117"/>
      <c r="M98" s="117"/>
      <c r="N98" s="115"/>
      <c r="O98" s="118"/>
      <c r="P98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8" s="113"/>
      <c r="R98" s="113"/>
      <c r="S98" s="107"/>
      <c r="T98" s="114"/>
    </row>
    <row r="99" spans="1:20" s="77" customFormat="1" x14ac:dyDescent="0.25">
      <c r="A99" s="121"/>
      <c r="B99" s="102"/>
      <c r="C99" s="109"/>
      <c r="D99" s="102"/>
      <c r="E99" s="109"/>
      <c r="F99" s="109"/>
      <c r="G99" s="91"/>
      <c r="H99" s="109"/>
      <c r="I99" s="109"/>
      <c r="J99" s="109"/>
      <c r="K99" s="117"/>
      <c r="L99" s="117"/>
      <c r="M99" s="117"/>
      <c r="N99" s="113"/>
      <c r="O99" s="118"/>
      <c r="P99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9" s="113"/>
      <c r="R99" s="113"/>
      <c r="S99" s="108"/>
      <c r="T99" s="114"/>
    </row>
    <row r="100" spans="1:20" s="77" customFormat="1" x14ac:dyDescent="0.25">
      <c r="A100" s="121"/>
      <c r="B100" s="102"/>
      <c r="C100" s="109"/>
      <c r="D100" s="102"/>
      <c r="E100" s="109"/>
      <c r="F100" s="109"/>
      <c r="G100" s="91"/>
      <c r="H100" s="109"/>
      <c r="I100" s="109"/>
      <c r="J100" s="109"/>
      <c r="K100" s="117"/>
      <c r="L100" s="117"/>
      <c r="M100" s="117"/>
      <c r="N100" s="113"/>
      <c r="O100" s="118"/>
      <c r="P100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0" s="116"/>
      <c r="R100" s="113"/>
      <c r="S100" s="111"/>
      <c r="T100" s="114"/>
    </row>
    <row r="101" spans="1:20" s="77" customFormat="1" x14ac:dyDescent="0.25">
      <c r="A101" s="121"/>
      <c r="B101" s="102"/>
      <c r="C101" s="109"/>
      <c r="D101" s="102"/>
      <c r="E101" s="109"/>
      <c r="F101" s="109"/>
      <c r="G101" s="91"/>
      <c r="H101" s="109"/>
      <c r="I101" s="109"/>
      <c r="J101" s="109"/>
      <c r="K101" s="117"/>
      <c r="L101" s="117"/>
      <c r="M101" s="117"/>
      <c r="N101" s="113"/>
      <c r="O101" s="118"/>
      <c r="P101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1" s="113"/>
      <c r="R101" s="113"/>
      <c r="S101" s="108"/>
      <c r="T101" s="114"/>
    </row>
    <row r="102" spans="1:20" x14ac:dyDescent="0.25">
      <c r="A102" s="121"/>
      <c r="B102" s="102"/>
      <c r="C102" s="109"/>
      <c r="D102" s="102"/>
      <c r="E102" s="109"/>
      <c r="F102" s="109"/>
      <c r="G102" s="91"/>
      <c r="H102" s="109"/>
      <c r="I102" s="109"/>
      <c r="J102" s="109"/>
      <c r="K102" s="117"/>
      <c r="L102" s="117"/>
      <c r="M102" s="117"/>
      <c r="N102" s="113"/>
      <c r="O102" s="118"/>
      <c r="P102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2" s="113"/>
      <c r="R102" s="113"/>
      <c r="S102" s="108"/>
    </row>
    <row r="103" spans="1:20" x14ac:dyDescent="0.25">
      <c r="A103" s="121"/>
      <c r="B103" s="102"/>
      <c r="C103" s="109"/>
      <c r="D103" s="102"/>
      <c r="E103" s="109"/>
      <c r="F103" s="109"/>
      <c r="G103" s="91"/>
      <c r="H103" s="109"/>
      <c r="I103" s="109"/>
      <c r="J103" s="109"/>
      <c r="K103" s="117"/>
      <c r="L103" s="117"/>
      <c r="M103" s="117"/>
      <c r="N103" s="115"/>
      <c r="O103" s="118"/>
      <c r="P103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3" s="113"/>
      <c r="R103" s="113"/>
      <c r="S103" s="107"/>
    </row>
    <row r="104" spans="1:20" x14ac:dyDescent="0.25">
      <c r="A104" s="121"/>
      <c r="B104" s="102"/>
      <c r="C104" s="109"/>
      <c r="D104" s="102"/>
      <c r="E104" s="109"/>
      <c r="F104" s="109"/>
      <c r="G104" s="91"/>
      <c r="H104" s="109"/>
      <c r="I104" s="109"/>
      <c r="J104" s="109"/>
      <c r="K104" s="117"/>
      <c r="L104" s="117"/>
      <c r="M104" s="117"/>
      <c r="N104" s="115"/>
      <c r="O104" s="118"/>
      <c r="P104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4" s="113"/>
      <c r="R104" s="113"/>
      <c r="S104" s="107"/>
    </row>
    <row r="105" spans="1:20" x14ac:dyDescent="0.25">
      <c r="A105" s="121"/>
      <c r="B105" s="102"/>
      <c r="C105" s="109"/>
      <c r="D105" s="102"/>
      <c r="E105" s="109"/>
      <c r="F105" s="109"/>
      <c r="G105" s="91"/>
      <c r="H105" s="109"/>
      <c r="I105" s="109"/>
      <c r="J105" s="109"/>
      <c r="K105" s="117"/>
      <c r="L105" s="117"/>
      <c r="M105" s="117"/>
      <c r="N105" s="113"/>
      <c r="O105" s="118"/>
      <c r="P105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5" s="113"/>
      <c r="R105" s="113"/>
      <c r="S105" s="107"/>
    </row>
    <row r="106" spans="1:20" x14ac:dyDescent="0.25">
      <c r="A106" s="121"/>
      <c r="B106" s="102"/>
      <c r="C106" s="109"/>
      <c r="D106" s="102"/>
      <c r="E106" s="109"/>
      <c r="F106" s="109"/>
      <c r="G106" s="91"/>
      <c r="H106" s="109"/>
      <c r="I106" s="109"/>
      <c r="J106" s="109"/>
      <c r="K106" s="117"/>
      <c r="L106" s="117"/>
      <c r="M106" s="117"/>
      <c r="N106" s="113"/>
      <c r="O106" s="118"/>
      <c r="P106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6" s="113"/>
      <c r="R106" s="113"/>
      <c r="S106" s="107"/>
    </row>
    <row r="107" spans="1:20" x14ac:dyDescent="0.25">
      <c r="A107" s="121"/>
      <c r="B107" s="102"/>
      <c r="C107" s="109"/>
      <c r="D107" s="102"/>
      <c r="E107" s="109"/>
      <c r="F107" s="109"/>
      <c r="G107" s="91"/>
      <c r="H107" s="109"/>
      <c r="I107" s="109"/>
      <c r="J107" s="109"/>
      <c r="K107" s="117"/>
      <c r="L107" s="117"/>
      <c r="M107" s="117"/>
      <c r="N107" s="115"/>
      <c r="O107" s="118"/>
      <c r="P107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7" s="113"/>
      <c r="R107" s="113"/>
      <c r="S107" s="107"/>
    </row>
    <row r="108" spans="1:20" x14ac:dyDescent="0.25">
      <c r="A108" s="121"/>
      <c r="B108" s="102"/>
      <c r="C108" s="109"/>
      <c r="D108" s="102"/>
      <c r="E108" s="109"/>
      <c r="F108" s="109"/>
      <c r="G108" s="91"/>
      <c r="H108" s="109"/>
      <c r="I108" s="109"/>
      <c r="J108" s="109"/>
      <c r="K108" s="117"/>
      <c r="L108" s="117"/>
      <c r="M108" s="117"/>
      <c r="N108" s="115"/>
      <c r="O108" s="118"/>
      <c r="P108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8" s="113"/>
      <c r="R108" s="113"/>
      <c r="S108" s="107"/>
    </row>
    <row r="109" spans="1:20" x14ac:dyDescent="0.25">
      <c r="A109" s="121"/>
      <c r="B109" s="102"/>
      <c r="C109" s="109"/>
      <c r="D109" s="102"/>
      <c r="E109" s="109"/>
      <c r="F109" s="109"/>
      <c r="G109" s="91"/>
      <c r="H109" s="109"/>
      <c r="I109" s="109"/>
      <c r="J109" s="109"/>
      <c r="K109" s="117"/>
      <c r="L109" s="117"/>
      <c r="M109" s="117"/>
      <c r="N109" s="115"/>
      <c r="O109" s="118"/>
      <c r="P109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9" s="113"/>
      <c r="R109" s="113"/>
      <c r="S109" s="107"/>
    </row>
    <row r="110" spans="1:20" x14ac:dyDescent="0.25">
      <c r="A110" s="121"/>
      <c r="B110" s="102"/>
      <c r="C110" s="109"/>
      <c r="D110" s="102"/>
      <c r="E110" s="109"/>
      <c r="F110" s="109"/>
      <c r="G110" s="91"/>
      <c r="H110" s="109"/>
      <c r="I110" s="109"/>
      <c r="J110" s="109"/>
      <c r="K110" s="117"/>
      <c r="L110" s="117"/>
      <c r="M110" s="117"/>
      <c r="N110" s="115"/>
      <c r="O110" s="118"/>
      <c r="P110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0" s="113"/>
      <c r="R110" s="113"/>
      <c r="S110" s="107"/>
    </row>
    <row r="111" spans="1:20" x14ac:dyDescent="0.25">
      <c r="A111" s="121"/>
      <c r="B111" s="102"/>
      <c r="C111" s="109"/>
      <c r="D111" s="102"/>
      <c r="E111" s="109"/>
      <c r="F111" s="109"/>
      <c r="G111" s="91"/>
      <c r="H111" s="109"/>
      <c r="I111" s="109"/>
      <c r="J111" s="109"/>
      <c r="K111" s="117"/>
      <c r="L111" s="117"/>
      <c r="M111" s="117"/>
      <c r="N111" s="115"/>
      <c r="O111" s="118"/>
      <c r="P111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1" s="113"/>
      <c r="R111" s="113"/>
      <c r="S111" s="107"/>
    </row>
    <row r="112" spans="1:20" x14ac:dyDescent="0.25">
      <c r="A112" s="121"/>
      <c r="B112" s="102"/>
      <c r="C112" s="109"/>
      <c r="D112" s="102"/>
      <c r="E112" s="109"/>
      <c r="F112" s="109"/>
      <c r="G112" s="91"/>
      <c r="H112" s="109"/>
      <c r="I112" s="109"/>
      <c r="J112" s="109"/>
      <c r="K112" s="117"/>
      <c r="L112" s="117"/>
      <c r="M112" s="117"/>
      <c r="N112" s="115"/>
      <c r="O112" s="118"/>
      <c r="P112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2" s="113"/>
      <c r="R112" s="113"/>
      <c r="S112" s="107"/>
    </row>
    <row r="113" spans="1:19" x14ac:dyDescent="0.25">
      <c r="A113" s="121"/>
      <c r="B113" s="102"/>
      <c r="C113" s="109"/>
      <c r="D113" s="102"/>
      <c r="E113" s="109"/>
      <c r="F113" s="109"/>
      <c r="G113" s="91"/>
      <c r="H113" s="109"/>
      <c r="I113" s="109"/>
      <c r="J113" s="109"/>
      <c r="K113" s="117"/>
      <c r="L113" s="117"/>
      <c r="M113" s="117"/>
      <c r="N113" s="113"/>
      <c r="O113" s="118"/>
      <c r="P113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3" s="113"/>
      <c r="R113" s="113"/>
      <c r="S113" s="108"/>
    </row>
    <row r="114" spans="1:19" x14ac:dyDescent="0.25">
      <c r="A114" s="121"/>
      <c r="B114" s="102"/>
      <c r="C114" s="109"/>
      <c r="D114" s="102"/>
      <c r="E114" s="109"/>
      <c r="F114" s="109"/>
      <c r="G114" s="91"/>
      <c r="H114" s="109"/>
      <c r="I114" s="109"/>
      <c r="J114" s="109"/>
      <c r="K114" s="117"/>
      <c r="L114" s="117"/>
      <c r="M114" s="117"/>
      <c r="N114" s="113"/>
      <c r="O114" s="118"/>
      <c r="P114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4" s="113"/>
      <c r="R114" s="113"/>
      <c r="S114" s="108"/>
    </row>
    <row r="115" spans="1:19" x14ac:dyDescent="0.25">
      <c r="A115" s="121"/>
      <c r="B115" s="102"/>
      <c r="C115" s="109"/>
      <c r="D115" s="102"/>
      <c r="E115" s="109"/>
      <c r="F115" s="109"/>
      <c r="G115" s="91"/>
      <c r="H115" s="109"/>
      <c r="I115" s="109"/>
      <c r="J115" s="109"/>
      <c r="K115" s="117"/>
      <c r="L115" s="117"/>
      <c r="M115" s="117"/>
      <c r="N115" s="115"/>
      <c r="O115" s="118"/>
      <c r="P115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5" s="113"/>
      <c r="R115" s="113"/>
      <c r="S115" s="107"/>
    </row>
    <row r="116" spans="1:19" x14ac:dyDescent="0.25">
      <c r="A116" s="121"/>
      <c r="B116" s="102"/>
      <c r="C116" s="109"/>
      <c r="D116" s="102"/>
      <c r="E116" s="109"/>
      <c r="F116" s="109"/>
      <c r="G116" s="91"/>
      <c r="H116" s="109"/>
      <c r="I116" s="109"/>
      <c r="J116" s="109"/>
      <c r="K116" s="117"/>
      <c r="L116" s="117"/>
      <c r="M116" s="117"/>
      <c r="N116" s="115"/>
      <c r="O116" s="118"/>
      <c r="P116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6" s="113"/>
      <c r="R116" s="113"/>
      <c r="S116" s="107"/>
    </row>
    <row r="117" spans="1:19" x14ac:dyDescent="0.25">
      <c r="A117" s="121"/>
      <c r="B117" s="102"/>
      <c r="C117" s="109"/>
      <c r="D117" s="102"/>
      <c r="E117" s="109"/>
      <c r="F117" s="109"/>
      <c r="G117" s="91"/>
      <c r="H117" s="109"/>
      <c r="I117" s="109"/>
      <c r="J117" s="109"/>
      <c r="K117" s="117"/>
      <c r="L117" s="117"/>
      <c r="M117" s="117"/>
      <c r="N117" s="115"/>
      <c r="O117" s="118"/>
      <c r="P117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7" s="113"/>
      <c r="R117" s="113"/>
      <c r="S117" s="107"/>
    </row>
    <row r="118" spans="1:19" x14ac:dyDescent="0.25">
      <c r="A118" s="121"/>
      <c r="B118" s="102"/>
      <c r="C118" s="109"/>
      <c r="D118" s="102"/>
      <c r="E118" s="109"/>
      <c r="F118" s="109"/>
      <c r="G118" s="91"/>
      <c r="H118" s="109"/>
      <c r="I118" s="109"/>
      <c r="J118" s="109"/>
      <c r="K118" s="117"/>
      <c r="L118" s="117"/>
      <c r="M118" s="117"/>
      <c r="N118" s="115"/>
      <c r="O118" s="118"/>
      <c r="P118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8" s="113"/>
      <c r="R118" s="113"/>
      <c r="S118" s="107"/>
    </row>
    <row r="119" spans="1:19" x14ac:dyDescent="0.25">
      <c r="A119" s="121"/>
      <c r="B119" s="102"/>
      <c r="C119" s="109"/>
      <c r="D119" s="102"/>
      <c r="E119" s="109"/>
      <c r="F119" s="109"/>
      <c r="G119" s="91"/>
      <c r="H119" s="109"/>
      <c r="I119" s="109"/>
      <c r="J119" s="109"/>
      <c r="K119" s="117"/>
      <c r="L119" s="117"/>
      <c r="M119" s="117"/>
      <c r="N119" s="115"/>
      <c r="O119" s="118"/>
      <c r="P119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9" s="113"/>
      <c r="R119" s="113"/>
      <c r="S119" s="107"/>
    </row>
    <row r="120" spans="1:19" x14ac:dyDescent="0.25">
      <c r="A120" s="121"/>
      <c r="B120" s="102"/>
      <c r="C120" s="109"/>
      <c r="D120" s="102"/>
      <c r="E120" s="109"/>
      <c r="F120" s="109"/>
      <c r="G120" s="91"/>
      <c r="H120" s="109"/>
      <c r="I120" s="109"/>
      <c r="J120" s="109"/>
      <c r="K120" s="117"/>
      <c r="L120" s="117"/>
      <c r="M120" s="117"/>
      <c r="N120" s="115"/>
      <c r="O120" s="118"/>
      <c r="P120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0" s="113"/>
      <c r="R120" s="113"/>
      <c r="S120" s="107"/>
    </row>
    <row r="121" spans="1:19" x14ac:dyDescent="0.25">
      <c r="A121" s="121"/>
      <c r="B121" s="92"/>
      <c r="C121" s="107"/>
      <c r="D121" s="92"/>
      <c r="E121" s="107"/>
      <c r="F121" s="107"/>
      <c r="G121" s="93"/>
      <c r="H121" s="107"/>
      <c r="I121" s="108"/>
      <c r="J121" s="109"/>
      <c r="K121" s="113"/>
      <c r="L121" s="92"/>
      <c r="M121" s="92"/>
      <c r="N121" s="115"/>
      <c r="O121" s="118"/>
      <c r="P121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1" s="113"/>
      <c r="R121" s="113"/>
      <c r="S121" s="107"/>
    </row>
    <row r="122" spans="1:19" x14ac:dyDescent="0.25">
      <c r="A122" s="121"/>
      <c r="B122" s="92"/>
      <c r="C122" s="107"/>
      <c r="D122" s="92"/>
      <c r="E122" s="107"/>
      <c r="F122" s="107"/>
      <c r="G122" s="93"/>
      <c r="H122" s="107"/>
      <c r="I122" s="108"/>
      <c r="J122" s="109"/>
      <c r="K122" s="113"/>
      <c r="L122" s="92"/>
      <c r="M122" s="92"/>
      <c r="N122" s="115"/>
      <c r="O122" s="118"/>
      <c r="P122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2" s="113"/>
      <c r="R122" s="113"/>
      <c r="S122" s="107"/>
    </row>
    <row r="123" spans="1:19" x14ac:dyDescent="0.25">
      <c r="A123" s="121"/>
      <c r="B123" s="92"/>
      <c r="C123" s="107"/>
      <c r="D123" s="92"/>
      <c r="E123" s="107"/>
      <c r="F123" s="107"/>
      <c r="G123" s="93"/>
      <c r="H123" s="107"/>
      <c r="I123" s="108"/>
      <c r="J123" s="109"/>
      <c r="K123" s="113"/>
      <c r="L123" s="92"/>
      <c r="M123" s="92"/>
      <c r="N123" s="115"/>
      <c r="O123" s="118"/>
      <c r="P123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3" s="113"/>
      <c r="R123" s="113"/>
      <c r="S123" s="107"/>
    </row>
    <row r="124" spans="1:19" x14ac:dyDescent="0.25">
      <c r="A124" s="121"/>
      <c r="B124" s="92"/>
      <c r="C124" s="107"/>
      <c r="D124" s="92"/>
      <c r="E124" s="107"/>
      <c r="F124" s="107"/>
      <c r="G124" s="93"/>
      <c r="H124" s="107"/>
      <c r="I124" s="108"/>
      <c r="J124" s="109"/>
      <c r="K124" s="113"/>
      <c r="L124" s="92"/>
      <c r="M124" s="92"/>
      <c r="N124" s="115"/>
      <c r="O124" s="118"/>
      <c r="P124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4" s="113"/>
      <c r="R124" s="113"/>
      <c r="S124" s="107"/>
    </row>
    <row r="125" spans="1:19" x14ac:dyDescent="0.25">
      <c r="A125" s="121"/>
      <c r="B125" s="92"/>
      <c r="C125" s="107"/>
      <c r="D125" s="92"/>
      <c r="E125" s="107"/>
      <c r="F125" s="107"/>
      <c r="G125" s="93"/>
      <c r="H125" s="107"/>
      <c r="I125" s="107"/>
      <c r="J125" s="109"/>
      <c r="K125" s="113"/>
      <c r="L125" s="92"/>
      <c r="M125" s="92"/>
      <c r="N125" s="113"/>
      <c r="O125" s="118"/>
      <c r="P125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5" s="113"/>
      <c r="R125" s="113"/>
      <c r="S125" s="107"/>
    </row>
    <row r="126" spans="1:19" x14ac:dyDescent="0.25">
      <c r="A126" s="121"/>
      <c r="B126" s="92"/>
      <c r="C126" s="107"/>
      <c r="D126" s="92"/>
      <c r="E126" s="107"/>
      <c r="F126" s="107"/>
      <c r="G126" s="93"/>
      <c r="H126" s="107"/>
      <c r="I126" s="107"/>
      <c r="J126" s="109"/>
      <c r="K126" s="113"/>
      <c r="L126" s="92"/>
      <c r="M126" s="92"/>
      <c r="N126" s="113"/>
      <c r="O126" s="118"/>
      <c r="P126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6" s="113"/>
      <c r="R126" s="113"/>
      <c r="S126" s="107"/>
    </row>
    <row r="127" spans="1:19" x14ac:dyDescent="0.25">
      <c r="A127" s="121"/>
      <c r="B127" s="92"/>
      <c r="C127" s="107"/>
      <c r="D127" s="92"/>
      <c r="E127" s="108"/>
      <c r="F127" s="108"/>
      <c r="G127" s="93"/>
      <c r="H127" s="107"/>
      <c r="I127" s="108"/>
      <c r="J127" s="109"/>
      <c r="K127" s="116"/>
      <c r="L127" s="92"/>
      <c r="M127" s="92"/>
      <c r="N127" s="115"/>
      <c r="O127" s="118"/>
      <c r="P127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7" s="113"/>
      <c r="R127" s="113"/>
      <c r="S127" s="108"/>
    </row>
    <row r="128" spans="1:19" x14ac:dyDescent="0.25">
      <c r="A128" s="121"/>
      <c r="B128" s="92"/>
      <c r="C128" s="107"/>
      <c r="D128" s="92"/>
      <c r="E128" s="107"/>
      <c r="F128" s="107"/>
      <c r="G128" s="93"/>
      <c r="H128" s="107"/>
      <c r="I128" s="108"/>
      <c r="J128" s="109"/>
      <c r="K128" s="116"/>
      <c r="L128" s="92"/>
      <c r="M128" s="92"/>
      <c r="N128" s="115"/>
      <c r="O128" s="118"/>
      <c r="P128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8" s="113"/>
      <c r="R128" s="113"/>
      <c r="S128" s="107"/>
    </row>
    <row r="129" spans="1:19" x14ac:dyDescent="0.25">
      <c r="A129" s="121"/>
      <c r="B129" s="92"/>
      <c r="C129" s="107"/>
      <c r="D129" s="92"/>
      <c r="E129" s="107"/>
      <c r="F129" s="107"/>
      <c r="G129" s="93"/>
      <c r="H129" s="107"/>
      <c r="I129" s="108"/>
      <c r="J129" s="109"/>
      <c r="K129" s="116"/>
      <c r="L129" s="92"/>
      <c r="M129" s="92"/>
      <c r="N129" s="115"/>
      <c r="O129" s="118"/>
      <c r="P129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9" s="113"/>
      <c r="R129" s="113"/>
      <c r="S129" s="108"/>
    </row>
    <row r="130" spans="1:19" x14ac:dyDescent="0.25">
      <c r="A130" s="121"/>
      <c r="B130" s="92"/>
      <c r="C130" s="107"/>
      <c r="D130" s="92"/>
      <c r="E130" s="107"/>
      <c r="F130" s="107"/>
      <c r="G130" s="93"/>
      <c r="H130" s="107"/>
      <c r="I130" s="108"/>
      <c r="J130" s="109"/>
      <c r="K130" s="116"/>
      <c r="L130" s="92"/>
      <c r="M130" s="92"/>
      <c r="N130" s="115"/>
      <c r="O130" s="118"/>
      <c r="P130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0" s="113"/>
      <c r="R130" s="113"/>
      <c r="S130" s="107"/>
    </row>
    <row r="131" spans="1:19" x14ac:dyDescent="0.25">
      <c r="A131" s="121"/>
      <c r="B131" s="92"/>
      <c r="C131" s="107"/>
      <c r="D131" s="92"/>
      <c r="E131" s="107"/>
      <c r="F131" s="107"/>
      <c r="G131" s="93"/>
      <c r="H131" s="107"/>
      <c r="I131" s="108"/>
      <c r="J131" s="109"/>
      <c r="K131" s="116"/>
      <c r="L131" s="92"/>
      <c r="M131" s="92"/>
      <c r="N131" s="115"/>
      <c r="O131" s="118"/>
      <c r="P131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1" s="113"/>
      <c r="R131" s="113"/>
      <c r="S131" s="108"/>
    </row>
    <row r="132" spans="1:19" x14ac:dyDescent="0.25">
      <c r="A132" s="121"/>
      <c r="B132" s="92"/>
      <c r="C132" s="107"/>
      <c r="D132" s="92"/>
      <c r="E132" s="107"/>
      <c r="F132" s="107"/>
      <c r="G132" s="93"/>
      <c r="H132" s="107"/>
      <c r="I132" s="108"/>
      <c r="J132" s="109"/>
      <c r="K132" s="116"/>
      <c r="L132" s="92"/>
      <c r="M132" s="92"/>
      <c r="N132" s="115"/>
      <c r="O132" s="118"/>
      <c r="P132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2" s="113"/>
      <c r="R132" s="113"/>
      <c r="S132" s="107"/>
    </row>
    <row r="133" spans="1:19" x14ac:dyDescent="0.25">
      <c r="A133" s="121"/>
      <c r="B133" s="92"/>
      <c r="C133" s="107"/>
      <c r="D133" s="92"/>
      <c r="E133" s="107"/>
      <c r="F133" s="107"/>
      <c r="G133" s="93"/>
      <c r="H133" s="107"/>
      <c r="I133" s="108"/>
      <c r="J133" s="109"/>
      <c r="K133" s="113"/>
      <c r="L133" s="92"/>
      <c r="M133" s="92"/>
      <c r="N133" s="115"/>
      <c r="O133" s="118"/>
      <c r="P133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3" s="113"/>
      <c r="R133" s="113"/>
      <c r="S133" s="107"/>
    </row>
    <row r="134" spans="1:19" x14ac:dyDescent="0.25">
      <c r="A134" s="121"/>
      <c r="B134" s="92"/>
      <c r="C134" s="107"/>
      <c r="D134" s="92"/>
      <c r="E134" s="107"/>
      <c r="F134" s="107"/>
      <c r="G134" s="93"/>
      <c r="H134" s="108"/>
      <c r="I134" s="107"/>
      <c r="J134" s="109"/>
      <c r="K134" s="113"/>
      <c r="L134" s="92"/>
      <c r="M134" s="92"/>
      <c r="N134" s="115"/>
      <c r="O134" s="118"/>
      <c r="P134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4" s="113"/>
      <c r="R134" s="113"/>
      <c r="S134" s="107"/>
    </row>
    <row r="135" spans="1:19" x14ac:dyDescent="0.25">
      <c r="A135" s="121"/>
      <c r="B135" s="92"/>
      <c r="C135" s="107"/>
      <c r="D135" s="92"/>
      <c r="E135" s="107"/>
      <c r="F135" s="107"/>
      <c r="G135" s="93"/>
      <c r="H135" s="108"/>
      <c r="I135" s="108"/>
      <c r="J135" s="109"/>
      <c r="K135" s="113"/>
      <c r="L135" s="92"/>
      <c r="M135" s="92"/>
      <c r="N135" s="115"/>
      <c r="O135" s="118"/>
      <c r="P135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5" s="113"/>
      <c r="R135" s="113"/>
      <c r="S135" s="107"/>
    </row>
    <row r="136" spans="1:19" x14ac:dyDescent="0.25">
      <c r="A136" s="121"/>
      <c r="B136" s="92"/>
      <c r="C136" s="107"/>
      <c r="D136" s="92"/>
      <c r="E136" s="107"/>
      <c r="F136" s="107"/>
      <c r="G136" s="93"/>
      <c r="H136" s="108"/>
      <c r="I136" s="108"/>
      <c r="J136" s="109"/>
      <c r="K136" s="113"/>
      <c r="L136" s="92"/>
      <c r="M136" s="92"/>
      <c r="N136" s="115"/>
      <c r="O136" s="118"/>
      <c r="P136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6" s="113"/>
      <c r="R136" s="113"/>
      <c r="S136" s="107"/>
    </row>
    <row r="137" spans="1:19" x14ac:dyDescent="0.25">
      <c r="A137" s="121"/>
      <c r="B137" s="92"/>
      <c r="C137" s="107"/>
      <c r="D137" s="92"/>
      <c r="E137" s="107"/>
      <c r="F137" s="107"/>
      <c r="G137" s="93"/>
      <c r="H137" s="108"/>
      <c r="I137" s="107"/>
      <c r="J137" s="109"/>
      <c r="K137" s="113"/>
      <c r="L137" s="92"/>
      <c r="M137" s="92"/>
      <c r="N137" s="113"/>
      <c r="O137" s="118"/>
      <c r="P137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7" s="113"/>
      <c r="R137" s="113"/>
      <c r="S137" s="107"/>
    </row>
    <row r="138" spans="1:19" x14ac:dyDescent="0.25">
      <c r="A138" s="121"/>
      <c r="B138" s="92"/>
      <c r="C138" s="107"/>
      <c r="D138" s="92"/>
      <c r="E138" s="107"/>
      <c r="F138" s="107"/>
      <c r="G138" s="93"/>
      <c r="H138" s="108"/>
      <c r="I138" s="107"/>
      <c r="J138" s="109"/>
      <c r="K138" s="113"/>
      <c r="L138" s="92"/>
      <c r="M138" s="92"/>
      <c r="N138" s="113"/>
      <c r="O138" s="118"/>
      <c r="P138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8" s="113"/>
      <c r="R138" s="113"/>
      <c r="S138" s="107"/>
    </row>
    <row r="139" spans="1:19" x14ac:dyDescent="0.25">
      <c r="A139" s="121"/>
      <c r="B139" s="92"/>
      <c r="C139" s="107"/>
      <c r="D139" s="92"/>
      <c r="E139" s="107"/>
      <c r="F139" s="107"/>
      <c r="G139" s="93"/>
      <c r="H139" s="108"/>
      <c r="I139" s="107"/>
      <c r="J139" s="109"/>
      <c r="K139" s="113"/>
      <c r="L139" s="92"/>
      <c r="M139" s="92"/>
      <c r="N139" s="113"/>
      <c r="O139" s="118"/>
      <c r="P139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9" s="113"/>
      <c r="R139" s="113"/>
      <c r="S139" s="107"/>
    </row>
    <row r="140" spans="1:19" x14ac:dyDescent="0.25">
      <c r="A140" s="121"/>
      <c r="B140" s="92"/>
      <c r="C140" s="107"/>
      <c r="D140" s="92"/>
      <c r="E140" s="107"/>
      <c r="F140" s="107"/>
      <c r="G140" s="93"/>
      <c r="H140" s="108"/>
      <c r="I140" s="107"/>
      <c r="J140" s="109"/>
      <c r="K140" s="113"/>
      <c r="L140" s="92"/>
      <c r="M140" s="92"/>
      <c r="N140" s="113"/>
      <c r="O140" s="118"/>
      <c r="P140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0" s="113"/>
      <c r="R140" s="113"/>
      <c r="S140" s="107"/>
    </row>
    <row r="141" spans="1:19" x14ac:dyDescent="0.25">
      <c r="A141" s="121"/>
      <c r="B141" s="92"/>
      <c r="C141" s="107"/>
      <c r="D141" s="92"/>
      <c r="E141" s="107"/>
      <c r="F141" s="107"/>
      <c r="G141" s="93"/>
      <c r="H141" s="108"/>
      <c r="I141" s="107"/>
      <c r="J141" s="109"/>
      <c r="K141" s="113"/>
      <c r="L141" s="92"/>
      <c r="M141" s="92"/>
      <c r="N141" s="113"/>
      <c r="O141" s="118"/>
      <c r="P141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1" s="113"/>
      <c r="R141" s="113"/>
      <c r="S141" s="107"/>
    </row>
    <row r="142" spans="1:19" x14ac:dyDescent="0.25">
      <c r="A142" s="121"/>
      <c r="B142" s="92"/>
      <c r="C142" s="107"/>
      <c r="D142" s="92"/>
      <c r="E142" s="107"/>
      <c r="F142" s="107"/>
      <c r="G142" s="93"/>
      <c r="H142" s="108"/>
      <c r="I142" s="107"/>
      <c r="J142" s="109"/>
      <c r="K142" s="113"/>
      <c r="L142" s="92"/>
      <c r="M142" s="92"/>
      <c r="N142" s="113"/>
      <c r="O142" s="118"/>
      <c r="P142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2" s="113"/>
      <c r="R142" s="113"/>
      <c r="S142" s="107"/>
    </row>
    <row r="143" spans="1:19" x14ac:dyDescent="0.25">
      <c r="A143" s="121"/>
      <c r="B143" s="92"/>
      <c r="C143" s="107"/>
      <c r="D143" s="92"/>
      <c r="E143" s="107"/>
      <c r="F143" s="107"/>
      <c r="G143" s="93"/>
      <c r="H143" s="108"/>
      <c r="I143" s="107"/>
      <c r="J143" s="109"/>
      <c r="K143" s="113"/>
      <c r="L143" s="92"/>
      <c r="M143" s="92"/>
      <c r="N143" s="113"/>
      <c r="O143" s="118"/>
      <c r="P143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3" s="113"/>
      <c r="R143" s="113"/>
      <c r="S143" s="107"/>
    </row>
    <row r="144" spans="1:19" x14ac:dyDescent="0.25">
      <c r="A144" s="121"/>
      <c r="B144" s="92"/>
      <c r="C144" s="107"/>
      <c r="D144" s="92"/>
      <c r="E144" s="107"/>
      <c r="F144" s="107"/>
      <c r="G144" s="93"/>
      <c r="H144" s="108"/>
      <c r="I144" s="107"/>
      <c r="J144" s="109"/>
      <c r="K144" s="113"/>
      <c r="L144" s="92"/>
      <c r="M144" s="92"/>
      <c r="N144" s="113"/>
      <c r="O144" s="118"/>
      <c r="P144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4" s="113"/>
      <c r="R144" s="113"/>
      <c r="S144" s="107"/>
    </row>
    <row r="145" spans="1:19" x14ac:dyDescent="0.25">
      <c r="A145" s="121"/>
      <c r="B145" s="92"/>
      <c r="C145" s="107"/>
      <c r="D145" s="92"/>
      <c r="E145" s="107"/>
      <c r="F145" s="107"/>
      <c r="G145" s="93"/>
      <c r="H145" s="108"/>
      <c r="I145" s="107"/>
      <c r="J145" s="109"/>
      <c r="K145" s="113"/>
      <c r="L145" s="92"/>
      <c r="M145" s="92"/>
      <c r="N145" s="113"/>
      <c r="O145" s="118"/>
      <c r="P145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5" s="113"/>
      <c r="R145" s="113"/>
      <c r="S145" s="107"/>
    </row>
    <row r="146" spans="1:19" x14ac:dyDescent="0.25">
      <c r="A146" s="121"/>
      <c r="B146" s="92"/>
      <c r="C146" s="107"/>
      <c r="D146" s="92"/>
      <c r="E146" s="107"/>
      <c r="F146" s="107"/>
      <c r="G146" s="93"/>
      <c r="H146" s="108"/>
      <c r="I146" s="107"/>
      <c r="J146" s="109"/>
      <c r="K146" s="113"/>
      <c r="L146" s="92"/>
      <c r="M146" s="92"/>
      <c r="N146" s="113"/>
      <c r="O146" s="118"/>
      <c r="P146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6" s="113"/>
      <c r="R146" s="113"/>
      <c r="S146" s="107"/>
    </row>
    <row r="147" spans="1:19" x14ac:dyDescent="0.25">
      <c r="A147" s="121"/>
      <c r="B147" s="92"/>
      <c r="C147" s="107"/>
      <c r="D147" s="92"/>
      <c r="E147" s="107"/>
      <c r="F147" s="107"/>
      <c r="G147" s="93"/>
      <c r="H147" s="108"/>
      <c r="I147" s="108"/>
      <c r="J147" s="109"/>
      <c r="K147" s="113"/>
      <c r="L147" s="92"/>
      <c r="M147" s="92"/>
      <c r="N147" s="115"/>
      <c r="O147" s="118"/>
      <c r="P147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7" s="113"/>
      <c r="R147" s="113"/>
      <c r="S147" s="107"/>
    </row>
    <row r="148" spans="1:19" x14ac:dyDescent="0.25">
      <c r="A148" s="121"/>
      <c r="B148" s="92"/>
      <c r="C148" s="107"/>
      <c r="D148" s="92"/>
      <c r="E148" s="107"/>
      <c r="F148" s="107"/>
      <c r="G148" s="93"/>
      <c r="H148" s="108"/>
      <c r="I148" s="108"/>
      <c r="J148" s="109"/>
      <c r="K148" s="113"/>
      <c r="L148" s="92"/>
      <c r="M148" s="92"/>
      <c r="N148" s="115"/>
      <c r="O148" s="118"/>
      <c r="P148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8" s="113"/>
      <c r="R148" s="113"/>
      <c r="S148" s="107"/>
    </row>
    <row r="149" spans="1:19" x14ac:dyDescent="0.25">
      <c r="A149" s="121"/>
      <c r="B149" s="92"/>
      <c r="C149" s="107"/>
      <c r="D149" s="92"/>
      <c r="E149" s="107"/>
      <c r="F149" s="107"/>
      <c r="G149" s="93"/>
      <c r="H149" s="108"/>
      <c r="I149" s="107"/>
      <c r="J149" s="109"/>
      <c r="K149" s="113"/>
      <c r="L149" s="92"/>
      <c r="M149" s="92"/>
      <c r="N149" s="113"/>
      <c r="O149" s="118"/>
      <c r="P149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9" s="113"/>
      <c r="R149" s="113"/>
      <c r="S149" s="107"/>
    </row>
    <row r="150" spans="1:19" x14ac:dyDescent="0.25">
      <c r="A150" s="121"/>
      <c r="B150" s="92"/>
      <c r="C150" s="107"/>
      <c r="D150" s="92"/>
      <c r="E150" s="107"/>
      <c r="F150" s="107"/>
      <c r="G150" s="93"/>
      <c r="H150" s="108"/>
      <c r="I150" s="107"/>
      <c r="J150" s="109"/>
      <c r="K150" s="113"/>
      <c r="L150" s="92"/>
      <c r="M150" s="92"/>
      <c r="N150" s="113"/>
      <c r="O150" s="118"/>
      <c r="P150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0" s="113"/>
      <c r="R150" s="113"/>
      <c r="S150" s="107"/>
    </row>
    <row r="151" spans="1:19" x14ac:dyDescent="0.25">
      <c r="A151" s="121"/>
      <c r="B151" s="92"/>
      <c r="C151" s="111"/>
      <c r="D151" s="92"/>
      <c r="E151" s="111"/>
      <c r="F151" s="107"/>
      <c r="G151" s="93"/>
      <c r="H151" s="108"/>
      <c r="I151" s="108"/>
      <c r="J151" s="109"/>
      <c r="K151" s="116"/>
      <c r="L151" s="92"/>
      <c r="M151" s="92"/>
      <c r="N151" s="115"/>
      <c r="O151" s="118"/>
      <c r="P151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1" s="113"/>
      <c r="R151" s="113"/>
      <c r="S151" s="107"/>
    </row>
    <row r="152" spans="1:19" x14ac:dyDescent="0.25">
      <c r="A152" s="121"/>
      <c r="B152" s="92"/>
      <c r="C152" s="107"/>
      <c r="D152" s="92"/>
      <c r="E152" s="107"/>
      <c r="F152" s="107"/>
      <c r="G152" s="93"/>
      <c r="H152" s="108"/>
      <c r="I152" s="107"/>
      <c r="J152" s="109"/>
      <c r="K152" s="113"/>
      <c r="L152" s="92"/>
      <c r="M152" s="92"/>
      <c r="N152" s="113"/>
      <c r="O152" s="118"/>
      <c r="P152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2" s="113"/>
      <c r="R152" s="113"/>
      <c r="S152" s="107"/>
    </row>
    <row r="153" spans="1:19" x14ac:dyDescent="0.25">
      <c r="A153" s="121"/>
      <c r="B153" s="92"/>
      <c r="C153" s="107"/>
      <c r="D153" s="92"/>
      <c r="E153" s="107"/>
      <c r="F153" s="107"/>
      <c r="G153" s="93"/>
      <c r="H153" s="108"/>
      <c r="I153" s="107"/>
      <c r="J153" s="109"/>
      <c r="K153" s="113"/>
      <c r="L153" s="92"/>
      <c r="M153" s="92"/>
      <c r="N153" s="113"/>
      <c r="O153" s="118"/>
      <c r="P153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3" s="113"/>
      <c r="R153" s="113"/>
      <c r="S153" s="107"/>
    </row>
    <row r="154" spans="1:19" x14ac:dyDescent="0.25">
      <c r="A154" s="121"/>
      <c r="B154" s="92"/>
      <c r="C154" s="107"/>
      <c r="D154" s="92"/>
      <c r="E154" s="107"/>
      <c r="F154" s="107"/>
      <c r="G154" s="93"/>
      <c r="H154" s="108"/>
      <c r="I154" s="107"/>
      <c r="J154" s="109"/>
      <c r="K154" s="113"/>
      <c r="L154" s="92"/>
      <c r="M154" s="92"/>
      <c r="N154" s="113"/>
      <c r="O154" s="118"/>
      <c r="P154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4" s="113"/>
      <c r="R154" s="113"/>
      <c r="S154" s="107"/>
    </row>
    <row r="155" spans="1:19" x14ac:dyDescent="0.25">
      <c r="A155" s="121"/>
      <c r="B155" s="92"/>
      <c r="C155" s="107"/>
      <c r="D155" s="92"/>
      <c r="E155" s="107"/>
      <c r="F155" s="107"/>
      <c r="G155" s="93"/>
      <c r="H155" s="108"/>
      <c r="I155" s="107"/>
      <c r="J155" s="109"/>
      <c r="K155" s="113"/>
      <c r="L155" s="92"/>
      <c r="M155" s="92"/>
      <c r="N155" s="113"/>
      <c r="O155" s="118"/>
      <c r="P155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5" s="113"/>
      <c r="R155" s="113"/>
      <c r="S155" s="107"/>
    </row>
    <row r="156" spans="1:19" x14ac:dyDescent="0.25">
      <c r="A156" s="121"/>
      <c r="B156" s="92"/>
      <c r="C156" s="107"/>
      <c r="D156" s="92"/>
      <c r="E156" s="107"/>
      <c r="F156" s="107"/>
      <c r="G156" s="93"/>
      <c r="H156" s="108"/>
      <c r="I156" s="107"/>
      <c r="J156" s="109"/>
      <c r="K156" s="113"/>
      <c r="L156" s="92"/>
      <c r="M156" s="92"/>
      <c r="N156" s="113"/>
      <c r="O156" s="118"/>
      <c r="P156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6" s="113"/>
      <c r="R156" s="113"/>
      <c r="S156" s="107"/>
    </row>
    <row r="157" spans="1:19" x14ac:dyDescent="0.25">
      <c r="A157" s="121"/>
      <c r="B157" s="92"/>
      <c r="C157" s="107"/>
      <c r="D157" s="92"/>
      <c r="E157" s="107"/>
      <c r="F157" s="107"/>
      <c r="G157" s="93"/>
      <c r="H157" s="107"/>
      <c r="I157" s="107"/>
      <c r="J157" s="109"/>
      <c r="K157" s="113"/>
      <c r="L157" s="92"/>
      <c r="M157" s="92"/>
      <c r="N157" s="113"/>
      <c r="O157" s="118"/>
      <c r="P157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7" s="113"/>
      <c r="R157" s="113"/>
      <c r="S157" s="107"/>
    </row>
    <row r="158" spans="1:19" x14ac:dyDescent="0.25">
      <c r="A158" s="121"/>
      <c r="B158" s="92"/>
      <c r="C158" s="107"/>
      <c r="D158" s="92"/>
      <c r="E158" s="107"/>
      <c r="F158" s="107"/>
      <c r="G158" s="93"/>
      <c r="H158" s="107"/>
      <c r="I158" s="107"/>
      <c r="J158" s="109"/>
      <c r="K158" s="113"/>
      <c r="L158" s="92"/>
      <c r="M158" s="92"/>
      <c r="N158" s="113"/>
      <c r="O158" s="118"/>
      <c r="P158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8" s="113"/>
      <c r="R158" s="113"/>
      <c r="S158" s="107"/>
    </row>
    <row r="159" spans="1:19" x14ac:dyDescent="0.25">
      <c r="A159" s="121"/>
      <c r="B159" s="92"/>
      <c r="C159" s="107"/>
      <c r="D159" s="92"/>
      <c r="E159" s="107"/>
      <c r="F159" s="107"/>
      <c r="G159" s="93"/>
      <c r="H159" s="107"/>
      <c r="I159" s="107"/>
      <c r="J159" s="109"/>
      <c r="K159" s="113"/>
      <c r="L159" s="92"/>
      <c r="M159" s="92"/>
      <c r="N159" s="113"/>
      <c r="O159" s="118"/>
      <c r="P159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9" s="113"/>
      <c r="R159" s="113"/>
      <c r="S159" s="107"/>
    </row>
    <row r="160" spans="1:19" x14ac:dyDescent="0.25">
      <c r="A160" s="121"/>
      <c r="B160" s="92"/>
      <c r="C160" s="107"/>
      <c r="D160" s="92"/>
      <c r="E160" s="107"/>
      <c r="F160" s="107"/>
      <c r="G160" s="93"/>
      <c r="H160" s="107"/>
      <c r="I160" s="107"/>
      <c r="J160" s="109"/>
      <c r="K160" s="113"/>
      <c r="L160" s="92"/>
      <c r="M160" s="92"/>
      <c r="N160" s="113"/>
      <c r="O160" s="118"/>
      <c r="P160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0" s="113"/>
      <c r="R160" s="113"/>
      <c r="S160" s="107"/>
    </row>
    <row r="161" spans="1:19" x14ac:dyDescent="0.25">
      <c r="A161" s="121"/>
      <c r="B161" s="92"/>
      <c r="C161" s="107"/>
      <c r="D161" s="92"/>
      <c r="E161" s="107"/>
      <c r="F161" s="107"/>
      <c r="G161" s="93"/>
      <c r="H161" s="107"/>
      <c r="I161" s="107"/>
      <c r="J161" s="109"/>
      <c r="K161" s="113"/>
      <c r="L161" s="92"/>
      <c r="M161" s="92"/>
      <c r="N161" s="113"/>
      <c r="O161" s="118"/>
      <c r="P161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1" s="113"/>
      <c r="R161" s="113"/>
      <c r="S161" s="107"/>
    </row>
    <row r="162" spans="1:19" x14ac:dyDescent="0.25">
      <c r="A162" s="121"/>
      <c r="B162" s="92"/>
      <c r="C162" s="107"/>
      <c r="D162" s="92"/>
      <c r="E162" s="107"/>
      <c r="F162" s="107"/>
      <c r="G162" s="93"/>
      <c r="H162" s="107"/>
      <c r="I162" s="107"/>
      <c r="J162" s="109"/>
      <c r="K162" s="113"/>
      <c r="L162" s="92"/>
      <c r="M162" s="92"/>
      <c r="N162" s="113"/>
      <c r="O162" s="118"/>
      <c r="P162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2" s="113"/>
      <c r="R162" s="113"/>
      <c r="S162" s="107"/>
    </row>
    <row r="163" spans="1:19" x14ac:dyDescent="0.25">
      <c r="A163" s="121"/>
      <c r="B163" s="92"/>
      <c r="C163" s="107"/>
      <c r="D163" s="92"/>
      <c r="E163" s="107"/>
      <c r="F163" s="107"/>
      <c r="G163" s="93"/>
      <c r="H163" s="107"/>
      <c r="I163" s="107"/>
      <c r="J163" s="109"/>
      <c r="K163" s="113"/>
      <c r="L163" s="92"/>
      <c r="M163" s="92"/>
      <c r="N163" s="113"/>
      <c r="O163" s="118"/>
      <c r="P163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3" s="113"/>
      <c r="R163" s="113"/>
      <c r="S163" s="107"/>
    </row>
    <row r="164" spans="1:19" x14ac:dyDescent="0.25">
      <c r="A164" s="121"/>
      <c r="B164" s="92"/>
      <c r="C164" s="107"/>
      <c r="D164" s="92"/>
      <c r="E164" s="107"/>
      <c r="F164" s="107"/>
      <c r="G164" s="93"/>
      <c r="H164" s="107"/>
      <c r="I164" s="107"/>
      <c r="J164" s="109"/>
      <c r="K164" s="113"/>
      <c r="L164" s="92"/>
      <c r="M164" s="92"/>
      <c r="N164" s="113"/>
      <c r="O164" s="118"/>
      <c r="P164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4" s="113"/>
      <c r="R164" s="113"/>
      <c r="S164" s="107"/>
    </row>
    <row r="165" spans="1:19" x14ac:dyDescent="0.25">
      <c r="A165" s="121"/>
      <c r="B165" s="92"/>
      <c r="C165" s="107"/>
      <c r="D165" s="92"/>
      <c r="E165" s="107"/>
      <c r="F165" s="107"/>
      <c r="G165" s="93"/>
      <c r="H165" s="107"/>
      <c r="I165" s="107"/>
      <c r="J165" s="109"/>
      <c r="K165" s="113"/>
      <c r="L165" s="92"/>
      <c r="M165" s="92"/>
      <c r="N165" s="113"/>
      <c r="O165" s="118"/>
      <c r="P165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5" s="113"/>
      <c r="R165" s="113"/>
      <c r="S165" s="107"/>
    </row>
    <row r="166" spans="1:19" x14ac:dyDescent="0.25">
      <c r="A166" s="121"/>
      <c r="B166" s="92"/>
      <c r="C166" s="107"/>
      <c r="D166" s="92"/>
      <c r="E166" s="107"/>
      <c r="F166" s="107"/>
      <c r="G166" s="93"/>
      <c r="H166" s="107"/>
      <c r="I166" s="107"/>
      <c r="J166" s="109"/>
      <c r="K166" s="113"/>
      <c r="L166" s="92"/>
      <c r="M166" s="92"/>
      <c r="N166" s="113"/>
      <c r="O166" s="118"/>
      <c r="P166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6" s="113"/>
      <c r="R166" s="113"/>
      <c r="S166" s="107"/>
    </row>
    <row r="167" spans="1:19" x14ac:dyDescent="0.25">
      <c r="A167" s="121"/>
      <c r="B167" s="92"/>
      <c r="C167" s="107"/>
      <c r="D167" s="92"/>
      <c r="E167" s="107"/>
      <c r="F167" s="107"/>
      <c r="G167" s="93"/>
      <c r="H167" s="107"/>
      <c r="I167" s="107"/>
      <c r="J167" s="109"/>
      <c r="K167" s="113"/>
      <c r="L167" s="92"/>
      <c r="M167" s="92"/>
      <c r="N167" s="113"/>
      <c r="O167" s="118"/>
      <c r="P167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7" s="113"/>
      <c r="R167" s="113"/>
      <c r="S167" s="107"/>
    </row>
    <row r="168" spans="1:19" x14ac:dyDescent="0.25">
      <c r="A168" s="121"/>
      <c r="B168" s="92"/>
      <c r="C168" s="107"/>
      <c r="D168" s="92"/>
      <c r="E168" s="107"/>
      <c r="F168" s="107"/>
      <c r="G168" s="93"/>
      <c r="H168" s="107"/>
      <c r="I168" s="107"/>
      <c r="J168" s="109"/>
      <c r="K168" s="113"/>
      <c r="L168" s="92"/>
      <c r="M168" s="92"/>
      <c r="N168" s="113"/>
      <c r="O168" s="118"/>
      <c r="P168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8" s="113"/>
      <c r="R168" s="113"/>
      <c r="S168" s="107"/>
    </row>
    <row r="169" spans="1:19" x14ac:dyDescent="0.25">
      <c r="A169" s="121"/>
      <c r="B169" s="92"/>
      <c r="C169" s="107"/>
      <c r="D169" s="92"/>
      <c r="E169" s="107"/>
      <c r="F169" s="107"/>
      <c r="G169" s="93"/>
      <c r="H169" s="107"/>
      <c r="I169" s="107"/>
      <c r="J169" s="109"/>
      <c r="K169" s="113"/>
      <c r="L169" s="92"/>
      <c r="M169" s="92"/>
      <c r="N169" s="113"/>
      <c r="O169" s="118"/>
      <c r="P169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9" s="113"/>
      <c r="R169" s="113"/>
      <c r="S169" s="107"/>
    </row>
    <row r="170" spans="1:19" x14ac:dyDescent="0.25">
      <c r="A170" s="121"/>
      <c r="B170" s="92"/>
      <c r="C170" s="107"/>
      <c r="D170" s="92"/>
      <c r="E170" s="107"/>
      <c r="F170" s="107"/>
      <c r="G170" s="93"/>
      <c r="H170" s="107"/>
      <c r="I170" s="107"/>
      <c r="J170" s="109"/>
      <c r="K170" s="113"/>
      <c r="L170" s="92"/>
      <c r="M170" s="92"/>
      <c r="N170" s="113"/>
      <c r="O170" s="118"/>
      <c r="P170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0" s="113"/>
      <c r="R170" s="113"/>
      <c r="S170" s="107"/>
    </row>
    <row r="171" spans="1:19" x14ac:dyDescent="0.25">
      <c r="A171" s="121"/>
      <c r="B171" s="92"/>
      <c r="C171" s="107"/>
      <c r="D171" s="92"/>
      <c r="E171" s="107"/>
      <c r="F171" s="107"/>
      <c r="G171" s="93"/>
      <c r="H171" s="107"/>
      <c r="I171" s="107"/>
      <c r="J171" s="109"/>
      <c r="K171" s="113"/>
      <c r="L171" s="92"/>
      <c r="M171" s="92"/>
      <c r="N171" s="113"/>
      <c r="O171" s="118"/>
      <c r="P171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1" s="113"/>
      <c r="R171" s="113"/>
      <c r="S171" s="107"/>
    </row>
    <row r="172" spans="1:19" x14ac:dyDescent="0.25">
      <c r="A172" s="121"/>
      <c r="B172" s="92"/>
      <c r="C172" s="107"/>
      <c r="D172" s="92"/>
      <c r="E172" s="107"/>
      <c r="F172" s="107"/>
      <c r="G172" s="93"/>
      <c r="H172" s="107"/>
      <c r="I172" s="107"/>
      <c r="J172" s="109"/>
      <c r="K172" s="113"/>
      <c r="L172" s="92"/>
      <c r="M172" s="92"/>
      <c r="N172" s="113"/>
      <c r="O172" s="118"/>
      <c r="P172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2" s="113"/>
      <c r="R172" s="113"/>
      <c r="S172" s="107"/>
    </row>
    <row r="173" spans="1:19" x14ac:dyDescent="0.25">
      <c r="A173" s="121"/>
      <c r="B173" s="92"/>
      <c r="C173" s="107"/>
      <c r="D173" s="92"/>
      <c r="E173" s="107"/>
      <c r="F173" s="107"/>
      <c r="G173" s="93"/>
      <c r="H173" s="107"/>
      <c r="I173" s="107"/>
      <c r="J173" s="109"/>
      <c r="K173" s="113"/>
      <c r="L173" s="92"/>
      <c r="M173" s="92"/>
      <c r="N173" s="113"/>
      <c r="O173" s="118"/>
      <c r="P173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3" s="113"/>
      <c r="R173" s="113"/>
      <c r="S173" s="107"/>
    </row>
    <row r="174" spans="1:19" x14ac:dyDescent="0.25">
      <c r="A174" s="121"/>
      <c r="B174" s="92"/>
      <c r="C174" s="107"/>
      <c r="D174" s="92"/>
      <c r="E174" s="107"/>
      <c r="F174" s="107"/>
      <c r="G174" s="93"/>
      <c r="H174" s="107"/>
      <c r="I174" s="107"/>
      <c r="J174" s="109"/>
      <c r="K174" s="113"/>
      <c r="L174" s="92"/>
      <c r="M174" s="92"/>
      <c r="N174" s="113"/>
      <c r="O174" s="118"/>
      <c r="P174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4" s="113"/>
      <c r="R174" s="113"/>
      <c r="S174" s="107"/>
    </row>
    <row r="175" spans="1:19" x14ac:dyDescent="0.25">
      <c r="A175" s="121"/>
      <c r="B175" s="92"/>
      <c r="C175" s="107"/>
      <c r="D175" s="92"/>
      <c r="E175" s="107"/>
      <c r="F175" s="107"/>
      <c r="G175" s="93"/>
      <c r="H175" s="107"/>
      <c r="I175" s="107"/>
      <c r="J175" s="109"/>
      <c r="K175" s="113"/>
      <c r="L175" s="92"/>
      <c r="M175" s="92"/>
      <c r="N175" s="113"/>
      <c r="O175" s="118"/>
      <c r="P175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5" s="113"/>
      <c r="R175" s="113"/>
      <c r="S175" s="107"/>
    </row>
    <row r="176" spans="1:19" x14ac:dyDescent="0.25">
      <c r="A176" s="121"/>
      <c r="B176" s="92"/>
      <c r="C176" s="107"/>
      <c r="D176" s="92"/>
      <c r="E176" s="107"/>
      <c r="F176" s="107"/>
      <c r="G176" s="93"/>
      <c r="H176" s="107"/>
      <c r="I176" s="107"/>
      <c r="J176" s="109"/>
      <c r="K176" s="113"/>
      <c r="L176" s="92"/>
      <c r="M176" s="92"/>
      <c r="N176" s="113"/>
      <c r="O176" s="118"/>
      <c r="P176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6" s="113"/>
      <c r="R176" s="113"/>
      <c r="S176" s="107"/>
    </row>
    <row r="177" spans="1:19" x14ac:dyDescent="0.25">
      <c r="A177" s="121"/>
      <c r="B177" s="92"/>
      <c r="C177" s="107"/>
      <c r="D177" s="92"/>
      <c r="E177" s="107"/>
      <c r="F177" s="107"/>
      <c r="G177" s="93"/>
      <c r="H177" s="107"/>
      <c r="I177" s="107"/>
      <c r="J177" s="109"/>
      <c r="K177" s="113"/>
      <c r="L177" s="92"/>
      <c r="M177" s="92"/>
      <c r="N177" s="113"/>
      <c r="O177" s="118"/>
      <c r="P177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7" s="113"/>
      <c r="R177" s="113"/>
      <c r="S177" s="107"/>
    </row>
    <row r="178" spans="1:19" x14ac:dyDescent="0.25">
      <c r="A178" s="121"/>
      <c r="B178" s="92"/>
      <c r="C178" s="107"/>
      <c r="D178" s="92"/>
      <c r="E178" s="107"/>
      <c r="F178" s="107"/>
      <c r="G178" s="93"/>
      <c r="H178" s="107"/>
      <c r="I178" s="107"/>
      <c r="J178" s="109"/>
      <c r="K178" s="113"/>
      <c r="L178" s="92"/>
      <c r="M178" s="92"/>
      <c r="N178" s="113"/>
      <c r="O178" s="118"/>
      <c r="P178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8" s="113"/>
      <c r="R178" s="113"/>
      <c r="S178" s="107"/>
    </row>
    <row r="179" spans="1:19" x14ac:dyDescent="0.25">
      <c r="A179" s="121"/>
      <c r="B179" s="92"/>
      <c r="C179" s="107"/>
      <c r="D179" s="92"/>
      <c r="E179" s="107"/>
      <c r="F179" s="107"/>
      <c r="G179" s="93"/>
      <c r="H179" s="107"/>
      <c r="I179" s="107"/>
      <c r="J179" s="109"/>
      <c r="K179" s="113"/>
      <c r="L179" s="92"/>
      <c r="M179" s="92"/>
      <c r="N179" s="113"/>
      <c r="O179" s="118"/>
      <c r="P179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9" s="113"/>
      <c r="R179" s="113"/>
      <c r="S179" s="107"/>
    </row>
    <row r="180" spans="1:19" x14ac:dyDescent="0.25">
      <c r="A180" s="121"/>
      <c r="B180" s="92"/>
      <c r="C180" s="107"/>
      <c r="D180" s="92"/>
      <c r="E180" s="107"/>
      <c r="F180" s="107"/>
      <c r="G180" s="93"/>
      <c r="H180" s="107"/>
      <c r="I180" s="107"/>
      <c r="J180" s="109"/>
      <c r="K180" s="113"/>
      <c r="L180" s="92"/>
      <c r="M180" s="92"/>
      <c r="N180" s="113"/>
      <c r="O180" s="118"/>
      <c r="P180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80" s="113"/>
      <c r="R180" s="113"/>
      <c r="S180" s="107"/>
    </row>
    <row r="181" spans="1:19" x14ac:dyDescent="0.25">
      <c r="A181" s="121"/>
      <c r="B181" s="92"/>
      <c r="C181" s="107"/>
      <c r="D181" s="92"/>
      <c r="E181" s="107"/>
      <c r="F181" s="107"/>
      <c r="G181" s="93"/>
      <c r="H181" s="107"/>
      <c r="I181" s="107"/>
      <c r="J181" s="109"/>
      <c r="K181" s="113"/>
      <c r="L181" s="92"/>
      <c r="M181" s="92"/>
      <c r="N181" s="113"/>
      <c r="O181" s="118"/>
      <c r="P181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81" s="113"/>
      <c r="R181" s="113"/>
      <c r="S181" s="107"/>
    </row>
  </sheetData>
  <sheetProtection insertRows="0" insertHyperlinks="0" deleteRows="0" sort="0"/>
  <phoneticPr fontId="6" type="noConversion"/>
  <conditionalFormatting sqref="D1:D136">
    <cfRule type="containsText" dxfId="97" priority="71" operator="containsText" text="PDC 1 e 2">
      <formula>NOT(ISERROR(SEARCH("PDC 1 e 2",D1)))</formula>
    </cfRule>
  </conditionalFormatting>
  <conditionalFormatting sqref="D1:D136">
    <cfRule type="containsText" dxfId="96" priority="70" operator="containsText" text="Prioritário">
      <formula>NOT(ISERROR(SEARCH("Prioritário",D1)))</formula>
    </cfRule>
  </conditionalFormatting>
  <conditionalFormatting sqref="D1:D136">
    <cfRule type="containsText" dxfId="95" priority="69" operator="containsText" text="Não prioritário">
      <formula>NOT(ISERROR(SEARCH("Não prioritário",D1)))</formula>
    </cfRule>
  </conditionalFormatting>
  <conditionalFormatting sqref="G51:G72 G91:G101 G113:G118 G3:G15 G17:G48">
    <cfRule type="dataBar" priority="53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{A98688E9-BB22-45AC-B7EA-F43E3BBE9D22}</x14:id>
        </ext>
      </extLst>
    </cfRule>
  </conditionalFormatting>
  <conditionalFormatting sqref="D44:D46">
    <cfRule type="containsText" dxfId="94" priority="52" operator="containsText" text="PDC 1 e 2">
      <formula>NOT(ISERROR(SEARCH("PDC 1 e 2",D44)))</formula>
    </cfRule>
  </conditionalFormatting>
  <conditionalFormatting sqref="D44:D46">
    <cfRule type="containsText" dxfId="93" priority="51" operator="containsText" text="Prioritário">
      <formula>NOT(ISERROR(SEARCH("Prioritário",D44)))</formula>
    </cfRule>
  </conditionalFormatting>
  <conditionalFormatting sqref="D44:D46">
    <cfRule type="containsText" dxfId="92" priority="50" operator="containsText" text="Não prioritário">
      <formula>NOT(ISERROR(SEARCH("Não prioritário",D44)))</formula>
    </cfRule>
  </conditionalFormatting>
  <conditionalFormatting sqref="D49:D50">
    <cfRule type="containsText" dxfId="91" priority="49" operator="containsText" text="PDC 1 e 2">
      <formula>NOT(ISERROR(SEARCH("PDC 1 e 2",D49)))</formula>
    </cfRule>
  </conditionalFormatting>
  <conditionalFormatting sqref="D49:D50">
    <cfRule type="containsText" dxfId="90" priority="48" operator="containsText" text="Prioritário">
      <formula>NOT(ISERROR(SEARCH("Prioritário",D49)))</formula>
    </cfRule>
  </conditionalFormatting>
  <conditionalFormatting sqref="D49:D50">
    <cfRule type="containsText" dxfId="89" priority="47" operator="containsText" text="Não prioritário">
      <formula>NOT(ISERROR(SEARCH("Não prioritário",D49)))</formula>
    </cfRule>
  </conditionalFormatting>
  <conditionalFormatting sqref="G49:G50">
    <cfRule type="dataBar" priority="46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{2B1E41B7-7350-44A9-B0BC-4D09CA9DB27C}</x14:id>
        </ext>
      </extLst>
    </cfRule>
  </conditionalFormatting>
  <conditionalFormatting sqref="D73:D90">
    <cfRule type="containsText" dxfId="88" priority="45" operator="containsText" text="PDC 1 e 2">
      <formula>NOT(ISERROR(SEARCH("PDC 1 e 2",D73)))</formula>
    </cfRule>
  </conditionalFormatting>
  <conditionalFormatting sqref="D73:D90">
    <cfRule type="containsText" dxfId="87" priority="44" operator="containsText" text="Prioritário">
      <formula>NOT(ISERROR(SEARCH("Prioritário",D73)))</formula>
    </cfRule>
  </conditionalFormatting>
  <conditionalFormatting sqref="D73:D90">
    <cfRule type="containsText" dxfId="86" priority="43" operator="containsText" text="Não prioritário">
      <formula>NOT(ISERROR(SEARCH("Não prioritário",D73)))</formula>
    </cfRule>
  </conditionalFormatting>
  <conditionalFormatting sqref="G73:G90">
    <cfRule type="dataBar" priority="42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{0F922A8A-EB66-41CA-AF29-9F2E019361A2}</x14:id>
        </ext>
      </extLst>
    </cfRule>
  </conditionalFormatting>
  <conditionalFormatting sqref="D102:D112">
    <cfRule type="containsText" dxfId="85" priority="41" operator="containsText" text="PDC 1 e 2">
      <formula>NOT(ISERROR(SEARCH("PDC 1 e 2",D102)))</formula>
    </cfRule>
  </conditionalFormatting>
  <conditionalFormatting sqref="D102:D112">
    <cfRule type="containsText" dxfId="84" priority="40" operator="containsText" text="Prioritário">
      <formula>NOT(ISERROR(SEARCH("Prioritário",D102)))</formula>
    </cfRule>
  </conditionalFormatting>
  <conditionalFormatting sqref="D102:D112">
    <cfRule type="containsText" dxfId="83" priority="39" operator="containsText" text="Não prioritário">
      <formula>NOT(ISERROR(SEARCH("Não prioritário",D102)))</formula>
    </cfRule>
  </conditionalFormatting>
  <conditionalFormatting sqref="G102:G112">
    <cfRule type="dataBar" priority="38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{18A47DD4-0CEA-4A87-8E00-FA77E4A21C9D}</x14:id>
        </ext>
      </extLst>
    </cfRule>
  </conditionalFormatting>
  <conditionalFormatting sqref="D125:D136 D141:D144 D149:D152 D157:D181">
    <cfRule type="containsText" dxfId="82" priority="37" operator="containsText" text="PDC 1 e 2">
      <formula>NOT(ISERROR(SEARCH("PDC 1 e 2",D125)))</formula>
    </cfRule>
  </conditionalFormatting>
  <conditionalFormatting sqref="D125:D136 D141:D144 D149:D152 D157:D181">
    <cfRule type="containsText" dxfId="81" priority="36" operator="containsText" text="Prioritário">
      <formula>NOT(ISERROR(SEARCH("Prioritário",D125)))</formula>
    </cfRule>
  </conditionalFormatting>
  <conditionalFormatting sqref="D125:D136 D141:D144 D149:D152 D157:D181">
    <cfRule type="containsText" dxfId="80" priority="35" operator="containsText" text="Não prioritário">
      <formula>NOT(ISERROR(SEARCH("Não prioritário",D125)))</formula>
    </cfRule>
  </conditionalFormatting>
  <conditionalFormatting sqref="G125:G136 G141:G144 G149:G152 G157:G181">
    <cfRule type="dataBar" priority="34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{25D54DF6-2B4D-476D-B189-2431E2C3C5C1}</x14:id>
        </ext>
      </extLst>
    </cfRule>
  </conditionalFormatting>
  <conditionalFormatting sqref="D141:D144 D149:D152 D157:D181">
    <cfRule type="containsText" dxfId="79" priority="29" operator="containsText" text="PDC 1 e 2">
      <formula>NOT(ISERROR(SEARCH("PDC 1 e 2",D141)))</formula>
    </cfRule>
  </conditionalFormatting>
  <conditionalFormatting sqref="D141:D144 D149:D152 D157:D181">
    <cfRule type="containsText" dxfId="78" priority="28" operator="containsText" text="Prioritário">
      <formula>NOT(ISERROR(SEARCH("Prioritário",D141)))</formula>
    </cfRule>
  </conditionalFormatting>
  <conditionalFormatting sqref="D141:D144 D149:D152 D157:D181">
    <cfRule type="containsText" dxfId="77" priority="27" operator="containsText" text="Não prioritário">
      <formula>NOT(ISERROR(SEARCH("Não prioritário",D141)))</formula>
    </cfRule>
  </conditionalFormatting>
  <conditionalFormatting sqref="G119:G124">
    <cfRule type="dataBar" priority="26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{C510D596-D682-4413-B809-58CC7BC5EF1E}</x14:id>
        </ext>
      </extLst>
    </cfRule>
  </conditionalFormatting>
  <conditionalFormatting sqref="D137:D140">
    <cfRule type="containsText" dxfId="76" priority="22" operator="containsText" text="PDC 1 e 2">
      <formula>NOT(ISERROR(SEARCH("PDC 1 e 2",D137)))</formula>
    </cfRule>
  </conditionalFormatting>
  <conditionalFormatting sqref="D137:D140">
    <cfRule type="containsText" dxfId="75" priority="21" operator="containsText" text="Prioritário">
      <formula>NOT(ISERROR(SEARCH("Prioritário",D137)))</formula>
    </cfRule>
  </conditionalFormatting>
  <conditionalFormatting sqref="D137:D140">
    <cfRule type="containsText" dxfId="74" priority="20" operator="containsText" text="Não prioritário">
      <formula>NOT(ISERROR(SEARCH("Não prioritário",D137)))</formula>
    </cfRule>
  </conditionalFormatting>
  <conditionalFormatting sqref="G137:G140">
    <cfRule type="dataBar" priority="19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{6263B434-17D5-4B60-B0BD-FABEBE191C91}</x14:id>
        </ext>
      </extLst>
    </cfRule>
  </conditionalFormatting>
  <conditionalFormatting sqref="D137:D140">
    <cfRule type="containsText" dxfId="73" priority="18" operator="containsText" text="PDC 1 e 2">
      <formula>NOT(ISERROR(SEARCH("PDC 1 e 2",D137)))</formula>
    </cfRule>
  </conditionalFormatting>
  <conditionalFormatting sqref="D137:D140">
    <cfRule type="containsText" dxfId="72" priority="17" operator="containsText" text="Prioritário">
      <formula>NOT(ISERROR(SEARCH("Prioritário",D137)))</formula>
    </cfRule>
  </conditionalFormatting>
  <conditionalFormatting sqref="D137:D140">
    <cfRule type="containsText" dxfId="71" priority="16" operator="containsText" text="Não prioritário">
      <formula>NOT(ISERROR(SEARCH("Não prioritário",D137)))</formula>
    </cfRule>
  </conditionalFormatting>
  <conditionalFormatting sqref="D145:D148">
    <cfRule type="containsText" dxfId="70" priority="15" operator="containsText" text="PDC 1 e 2">
      <formula>NOT(ISERROR(SEARCH("PDC 1 e 2",D145)))</formula>
    </cfRule>
  </conditionalFormatting>
  <conditionalFormatting sqref="D145:D148">
    <cfRule type="containsText" dxfId="69" priority="14" operator="containsText" text="Prioritário">
      <formula>NOT(ISERROR(SEARCH("Prioritário",D145)))</formula>
    </cfRule>
  </conditionalFormatting>
  <conditionalFormatting sqref="D145:D148">
    <cfRule type="containsText" dxfId="68" priority="13" operator="containsText" text="Não prioritário">
      <formula>NOT(ISERROR(SEARCH("Não prioritário",D145)))</formula>
    </cfRule>
  </conditionalFormatting>
  <conditionalFormatting sqref="G145:G148">
    <cfRule type="dataBar" priority="12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{A3077CED-04C1-4AE6-84D7-1E3EBC47BBCC}</x14:id>
        </ext>
      </extLst>
    </cfRule>
  </conditionalFormatting>
  <conditionalFormatting sqref="D145:D148">
    <cfRule type="containsText" dxfId="67" priority="11" operator="containsText" text="PDC 1 e 2">
      <formula>NOT(ISERROR(SEARCH("PDC 1 e 2",D145)))</formula>
    </cfRule>
  </conditionalFormatting>
  <conditionalFormatting sqref="D145:D148">
    <cfRule type="containsText" dxfId="66" priority="10" operator="containsText" text="Prioritário">
      <formula>NOT(ISERROR(SEARCH("Prioritário",D145)))</formula>
    </cfRule>
  </conditionalFormatting>
  <conditionalFormatting sqref="D145:D148">
    <cfRule type="containsText" dxfId="65" priority="9" operator="containsText" text="Não prioritário">
      <formula>NOT(ISERROR(SEARCH("Não prioritário",D145)))</formula>
    </cfRule>
  </conditionalFormatting>
  <conditionalFormatting sqref="D153:D156">
    <cfRule type="containsText" dxfId="64" priority="8" operator="containsText" text="PDC 1 e 2">
      <formula>NOT(ISERROR(SEARCH("PDC 1 e 2",D153)))</formula>
    </cfRule>
  </conditionalFormatting>
  <conditionalFormatting sqref="D153:D156">
    <cfRule type="containsText" dxfId="63" priority="7" operator="containsText" text="Prioritário">
      <formula>NOT(ISERROR(SEARCH("Prioritário",D153)))</formula>
    </cfRule>
  </conditionalFormatting>
  <conditionalFormatting sqref="D153:D156">
    <cfRule type="containsText" dxfId="62" priority="6" operator="containsText" text="Não prioritário">
      <formula>NOT(ISERROR(SEARCH("Não prioritário",D153)))</formula>
    </cfRule>
  </conditionalFormatting>
  <conditionalFormatting sqref="G153:G156">
    <cfRule type="dataBar" priority="5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{31AC3CAE-C07F-47F6-A9F8-456A46482B84}</x14:id>
        </ext>
      </extLst>
    </cfRule>
  </conditionalFormatting>
  <conditionalFormatting sqref="D153:D156">
    <cfRule type="containsText" dxfId="61" priority="4" operator="containsText" text="PDC 1 e 2">
      <formula>NOT(ISERROR(SEARCH("PDC 1 e 2",D153)))</formula>
    </cfRule>
  </conditionalFormatting>
  <conditionalFormatting sqref="D153:D156">
    <cfRule type="containsText" dxfId="60" priority="3" operator="containsText" text="Prioritário">
      <formula>NOT(ISERROR(SEARCH("Prioritário",D153)))</formula>
    </cfRule>
  </conditionalFormatting>
  <conditionalFormatting sqref="D153:D156">
    <cfRule type="containsText" dxfId="59" priority="2" operator="containsText" text="Não prioritário">
      <formula>NOT(ISERROR(SEARCH("Não prioritário",D153)))</formula>
    </cfRule>
  </conditionalFormatting>
  <conditionalFormatting sqref="O2:O181">
    <cfRule type="cellIs" dxfId="58" priority="1" operator="equal">
      <formula>"Especifique a fonte aqui"</formula>
    </cfRule>
  </conditionalFormatting>
  <dataValidations count="7">
    <dataValidation type="list" allowBlank="1" showInputMessage="1" showErrorMessage="1" sqref="H98 H107:H110 H112 H114 H116 H118 H121:H122 H125:H126 H139 H142 H2:H90" xr:uid="{E593449F-8324-4D82-B681-80D43985F14A}">
      <formula1>INDIRECT("Op_Executor[Executor]")</formula1>
    </dataValidation>
    <dataValidation type="decimal" operator="greaterThan" allowBlank="1" showInputMessage="1" showErrorMessage="1" error="Somente são permitidos números." sqref="L19:N19 L28:N28 K29:N181 K20:N27 K2:N18" xr:uid="{77950788-3C4B-40ED-97C9-1CF5206C0BE5}">
      <formula1>0</formula1>
    </dataValidation>
    <dataValidation type="list" allowBlank="1" showInputMessage="1" showErrorMessage="1" sqref="I2:I102" xr:uid="{5C320FA4-F681-402B-866A-98B473F9D64F}">
      <formula1>INDIRECT("Op_Area[Área de abrangência]")</formula1>
    </dataValidation>
    <dataValidation type="list" allowBlank="1" showInputMessage="1" showErrorMessage="1" sqref="B2:B181" xr:uid="{0CCC94E0-8E18-49E5-BC4A-1B253B2E92E3}">
      <formula1>"2022,2023"</formula1>
    </dataValidation>
    <dataValidation type="decimal" allowBlank="1" showInputMessage="1" showErrorMessage="1" sqref="Q2:R181" xr:uid="{863BD551-CAD6-479F-97FA-BEE771AD0FEB}">
      <formula1>0</formula1>
      <formula2>99999999999999900000</formula2>
    </dataValidation>
    <dataValidation type="decimal" allowBlank="1" showInputMessage="1" showErrorMessage="1" error="Digite um número para repsentar um valor de 0% a 200%_x000a__x000a_" sqref="G2:G181" xr:uid="{DB5D36E3-54F4-4AF9-A9E6-025D990DA2E4}">
      <formula1>0</formula1>
      <formula2>2</formula2>
    </dataValidation>
    <dataValidation type="custom" showInputMessage="1" showErrorMessage="1" sqref="O2:O181" xr:uid="{5FE93934-CF6C-4FB3-AB64-4B5C85A8021B}">
      <formula1>NOT(ISBLANK(N2))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O18 O19 O20 O21 O22 O26 O27 O28 O29:O181" listDataValidation="1"/>
  </ignoredErrors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8688E9-BB22-45AC-B7EA-F43E3BBE9D2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G51:G72 G91:G101 G113:G118 G3:G15 G17:G48</xm:sqref>
        </x14:conditionalFormatting>
        <x14:conditionalFormatting xmlns:xm="http://schemas.microsoft.com/office/excel/2006/main">
          <x14:cfRule type="dataBar" id="{2B1E41B7-7350-44A9-B0BC-4D09CA9DB27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G49:G50</xm:sqref>
        </x14:conditionalFormatting>
        <x14:conditionalFormatting xmlns:xm="http://schemas.microsoft.com/office/excel/2006/main">
          <x14:cfRule type="dataBar" id="{0F922A8A-EB66-41CA-AF29-9F2E019361A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G73:G90</xm:sqref>
        </x14:conditionalFormatting>
        <x14:conditionalFormatting xmlns:xm="http://schemas.microsoft.com/office/excel/2006/main">
          <x14:cfRule type="dataBar" id="{18A47DD4-0CEA-4A87-8E00-FA77E4A21C9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G102:G112</xm:sqref>
        </x14:conditionalFormatting>
        <x14:conditionalFormatting xmlns:xm="http://schemas.microsoft.com/office/excel/2006/main">
          <x14:cfRule type="dataBar" id="{25D54DF6-2B4D-476D-B189-2431E2C3C5C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G125:G136 G141:G144 G149:G152 G157:G181</xm:sqref>
        </x14:conditionalFormatting>
        <x14:conditionalFormatting xmlns:xm="http://schemas.microsoft.com/office/excel/2006/main">
          <x14:cfRule type="dataBar" id="{C510D596-D682-4413-B809-58CC7BC5EF1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G119:G124</xm:sqref>
        </x14:conditionalFormatting>
        <x14:conditionalFormatting xmlns:xm="http://schemas.microsoft.com/office/excel/2006/main">
          <x14:cfRule type="dataBar" id="{6263B434-17D5-4B60-B0BD-FABEBE191C9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G137:G140</xm:sqref>
        </x14:conditionalFormatting>
        <x14:conditionalFormatting xmlns:xm="http://schemas.microsoft.com/office/excel/2006/main">
          <x14:cfRule type="dataBar" id="{A3077CED-04C1-4AE6-84D7-1E3EBC47BBC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G145:G148</xm:sqref>
        </x14:conditionalFormatting>
        <x14:conditionalFormatting xmlns:xm="http://schemas.microsoft.com/office/excel/2006/main">
          <x14:cfRule type="dataBar" id="{31AC3CAE-C07F-47F6-A9F8-456A46482B8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G153:G156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4254188-3C93-4A8B-8321-897692383D73}">
          <x14:formula1>
            <xm:f>Operacional!$D$2:$D$11</xm:f>
          </x14:formula1>
          <xm:sqref>I103:I501</xm:sqref>
        </x14:dataValidation>
        <x14:dataValidation type="list" allowBlank="1" showInputMessage="1" showErrorMessage="1" xr:uid="{60D58DCC-7ED3-485A-BB3B-8071DD423F94}">
          <x14:formula1>
            <xm:f>Operacional!$E$2:$E$4</xm:f>
          </x14:formula1>
          <xm:sqref>H91:H97 H99:H106 H111 H113 H115 H117 H119:H120 H123:H124 H127:H138 H140:H141 H143:H505</xm:sqref>
        </x14:dataValidation>
        <x14:dataValidation type="list" allowBlank="1" showInputMessage="1" showErrorMessage="1" xr:uid="{5780E960-CB2C-43B5-91DA-6F518BC3D82B}">
          <x14:formula1>
            <xm:f>Operacional!$B$2:$B$27</xm:f>
          </x14:formula1>
          <xm:sqref>C2:C181</xm:sqref>
        </x14:dataValidation>
        <x14:dataValidation type="list" allowBlank="1" showInputMessage="1" showErrorMessage="1" xr:uid="{5C4F1579-2D54-43C1-B364-1CEA18A5C83D}">
          <x14:formula1>
            <xm:f>OFFSET(Operacional!$A$37,1,MATCH(C2,Operacional!$A$37:$Z$37,0)-1,COUNTA(OFFSET(Operacional!$A$37,1,MATCH(C2,Operacional!$A$37:$Z$37,0)-1,15)),1)</xm:f>
          </x14:formula1>
          <xm:sqref>D2:D181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S45"/>
  <sheetViews>
    <sheetView showGridLines="0" topLeftCell="E1" zoomScale="80" zoomScaleNormal="80" workbookViewId="0">
      <pane ySplit="2" topLeftCell="A15" activePane="bottomLeft" state="frozen"/>
      <selection pane="bottomLeft" activeCell="I31" sqref="I31"/>
    </sheetView>
  </sheetViews>
  <sheetFormatPr defaultRowHeight="15" x14ac:dyDescent="0.25"/>
  <cols>
    <col min="1" max="1" width="23.7109375" customWidth="1"/>
    <col min="2" max="2" width="16.140625" bestFit="1" customWidth="1"/>
    <col min="3" max="4" width="21.42578125" customWidth="1"/>
    <col min="5" max="5" width="15.140625" bestFit="1" customWidth="1"/>
    <col min="6" max="6" width="19.7109375" style="9" customWidth="1"/>
    <col min="7" max="7" width="6" customWidth="1"/>
    <col min="8" max="8" width="25" customWidth="1"/>
    <col min="9" max="9" width="15" customWidth="1"/>
    <col min="10" max="11" width="17.7109375" style="9" customWidth="1"/>
    <col min="12" max="12" width="14.140625" style="9" bestFit="1" customWidth="1"/>
    <col min="13" max="13" width="11.140625" bestFit="1" customWidth="1"/>
    <col min="15" max="15" width="17.28515625" bestFit="1" customWidth="1"/>
    <col min="16" max="16" width="17.28515625" customWidth="1"/>
    <col min="17" max="18" width="11.140625" bestFit="1" customWidth="1"/>
    <col min="19" max="19" width="32.28515625" bestFit="1" customWidth="1"/>
  </cols>
  <sheetData>
    <row r="1" spans="1:19" ht="18.75" x14ac:dyDescent="0.25">
      <c r="A1" s="46" t="s">
        <v>48</v>
      </c>
      <c r="B1" s="14"/>
      <c r="C1" s="15" t="s">
        <v>49</v>
      </c>
      <c r="D1" s="15"/>
      <c r="E1" s="15"/>
      <c r="F1" s="16"/>
      <c r="H1" s="47" t="s">
        <v>50</v>
      </c>
      <c r="I1" s="52" t="s">
        <v>51</v>
      </c>
      <c r="J1" s="50"/>
      <c r="K1" s="50"/>
      <c r="L1" s="52"/>
      <c r="M1" s="53"/>
      <c r="N1" s="48" t="s">
        <v>52</v>
      </c>
      <c r="O1" s="48"/>
      <c r="P1" s="48"/>
      <c r="Q1" s="48"/>
      <c r="R1" s="49"/>
      <c r="S1" s="37" t="s">
        <v>53</v>
      </c>
    </row>
    <row r="2" spans="1:19" x14ac:dyDescent="0.25">
      <c r="A2" s="13" t="s">
        <v>2</v>
      </c>
      <c r="B2" s="13" t="s">
        <v>54</v>
      </c>
      <c r="C2" s="13" t="s">
        <v>55</v>
      </c>
      <c r="D2" s="13" t="s">
        <v>56</v>
      </c>
      <c r="E2" s="13" t="s">
        <v>57</v>
      </c>
      <c r="F2" s="13" t="s">
        <v>58</v>
      </c>
      <c r="H2" s="39" t="s">
        <v>2</v>
      </c>
      <c r="I2" s="54" t="s">
        <v>54</v>
      </c>
      <c r="J2" s="54" t="s">
        <v>55</v>
      </c>
      <c r="K2" s="54" t="s">
        <v>56</v>
      </c>
      <c r="L2" s="54" t="s">
        <v>57</v>
      </c>
      <c r="M2" s="54" t="s">
        <v>58</v>
      </c>
      <c r="N2" s="51" t="s">
        <v>54</v>
      </c>
      <c r="O2" s="12" t="s">
        <v>55</v>
      </c>
      <c r="P2" s="12" t="s">
        <v>56</v>
      </c>
      <c r="Q2" s="38" t="s">
        <v>57</v>
      </c>
      <c r="R2" s="12" t="s">
        <v>58</v>
      </c>
      <c r="S2" s="18" t="s">
        <v>58</v>
      </c>
    </row>
    <row r="3" spans="1:19" x14ac:dyDescent="0.25">
      <c r="A3" s="3" t="s">
        <v>18</v>
      </c>
      <c r="B3" s="40">
        <f>SUMIFS(PAPI20_21[Recurso financeiro estimado no ano (R$) - CFURH],PAPI20_21[SubPDC],A3,PAPI20_21[Ano],2021)</f>
        <v>0</v>
      </c>
      <c r="C3" s="40">
        <f>SUMIFS(PAPI20_21[Recurso financeiro estimado no ano
(R$) - Cobrança Estadual],PAPI20_21[SubPDC],A3,PAPI20_21[Ano],2021)</f>
        <v>0</v>
      </c>
      <c r="D3" s="40">
        <f>SUMIFS(PAPI20_21[Recurso financeiro estimado no ano
(R$) - Cobrança Federal],PAPI20_21[SubPDC],A3,PAPI20_21[Ano],2021)</f>
        <v>0</v>
      </c>
      <c r="E3" s="40">
        <f>SUMIFS(PAPI20_21[Recurso financeiro estimado no ano (R$) - Outras],PAPI20_21[SubPDC],A3,PAPI20_21[Ano],2021)</f>
        <v>0</v>
      </c>
      <c r="F3" s="41">
        <f t="shared" ref="F3:F34" si="0">SUM(B3:E3)</f>
        <v>0</v>
      </c>
      <c r="G3" s="17"/>
      <c r="H3" s="3" t="s">
        <v>59</v>
      </c>
      <c r="I3" s="45">
        <f>SUMIFS(PAPI20_22_23[Recurso financeiro estimado no ano (R$) - CFURH],PAPI20_22_23[SubPDC],'Consolidaçao - 1'!H3,PAPI20_22_23[Ano],2022)</f>
        <v>0</v>
      </c>
      <c r="J3" s="45">
        <f>SUMIFS(PAPI20_22_23[Recurso financeiro estimado no ano
(R$) - Cobrança Estadual],PAPI20_22_23[SubPDC],'Consolidaçao - 1'!H3,PAPI20_22_23[Ano],2022)</f>
        <v>0</v>
      </c>
      <c r="K3" s="45">
        <f>SUMIFS(PAPI20_22_23[Recurso financeiro estimado no ano
(R$) - Cobrança Federal],PAPI20_22_23[SubPDC],'Consolidaçao - 1'!H3,PAPI20_22_23[Ano],2022)</f>
        <v>0</v>
      </c>
      <c r="L3" s="45">
        <f>SUMIFS(PAPI20_22_23[Recurso financeiro estimado no ano (R$) - Outras],PAPI20_22_23[SubPDC],'Consolidaçao - 1'!H3,PAPI20_22_23[Ano],2022)</f>
        <v>0</v>
      </c>
      <c r="M3" s="42">
        <f t="shared" ref="M3:M28" si="1">SUM(I3:L3)</f>
        <v>0</v>
      </c>
      <c r="N3" s="45">
        <f>SUMIFS(PAPI20_22_23[Recurso financeiro estimado no ano (R$) - CFURH],PAPI20_22_23[SubPDC],'Consolidaçao - 1'!H3,PAPI20_22_23[Ano],2023)</f>
        <v>0</v>
      </c>
      <c r="O3" s="45">
        <f>SUMIFS(PAPI20_22_23[Recurso financeiro estimado no ano
(R$) - Cobrança Estadual],PAPI20_22_23[SubPDC],'Consolidaçao - 1'!M3,PAPI20_22_23[Ano],2023)</f>
        <v>0</v>
      </c>
      <c r="P3" s="45">
        <f>SUMIFS(PAPI20_22_23[Recurso financeiro estimado no ano
(R$) - Cobrança Federal],PAPI20_22_23[SubPDC],'Consolidaçao - 1'!M3,PAPI20_22_23[Ano],2023)</f>
        <v>0</v>
      </c>
      <c r="Q3" s="45">
        <f>SUMIFS(PAPI20_22_23[Recurso financeiro estimado no ano (R$) - Outras],PAPI20_22_23[SubPDC],'Consolidaçao - 1'!M3,PAPI20_22_23[Ano],2023)</f>
        <v>0</v>
      </c>
      <c r="R3" s="43">
        <f t="shared" ref="R3:R28" si="2">SUM(N3:Q3)</f>
        <v>0</v>
      </c>
      <c r="S3" s="44">
        <f>SUM(M3,R3)</f>
        <v>0</v>
      </c>
    </row>
    <row r="4" spans="1:19" x14ac:dyDescent="0.25">
      <c r="A4" s="3" t="s">
        <v>21</v>
      </c>
      <c r="B4" s="40">
        <f>SUMIFS(PAPI20_21[Recurso financeiro estimado no ano (R$) - CFURH],PAPI20_21[SubPDC],A4,PAPI20_21[Ano],2021)</f>
        <v>0</v>
      </c>
      <c r="C4" s="40">
        <f>SUMIFS(PAPI20_21[Recurso financeiro estimado no ano
(R$) - Cobrança Estadual],PAPI20_21[SubPDC],A4,PAPI20_21[Ano],2021)</f>
        <v>0</v>
      </c>
      <c r="D4" s="40">
        <f>SUMIFS(PAPI20_21[Recurso financeiro estimado no ano
(R$) - Cobrança Federal],PAPI20_21[SubPDC],A4,PAPI20_21[Ano],2021)</f>
        <v>0</v>
      </c>
      <c r="E4" s="40">
        <f>SUMIFS(PAPI20_21[Recurso financeiro estimado no ano (R$) - Outras],PAPI20_21[SubPDC],A4,PAPI20_21[Ano],2021)</f>
        <v>0</v>
      </c>
      <c r="F4" s="41">
        <f t="shared" si="0"/>
        <v>0</v>
      </c>
      <c r="H4" s="3" t="s">
        <v>21</v>
      </c>
      <c r="I4" s="45">
        <f>SUMIFS(PAPI20_22_23[Recurso financeiro estimado no ano (R$) - CFURH],PAPI20_22_23[SubPDC],'Consolidaçao - 1'!H4,PAPI20_22_23[Ano],2022)</f>
        <v>0</v>
      </c>
      <c r="J4" s="45">
        <f>SUMIFS(PAPI20_22_23[Recurso financeiro estimado no ano
(R$) - Cobrança Estadual],PAPI20_22_23[SubPDC],'Consolidaçao - 1'!H4,PAPI20_22_23[Ano],2022)</f>
        <v>0</v>
      </c>
      <c r="K4" s="45">
        <f>SUMIFS(PAPI20_22_23[Recurso financeiro estimado no ano
(R$) - Cobrança Federal],PAPI20_22_23[SubPDC],'Consolidaçao - 1'!H4,PAPI20_22_23[Ano],2022)</f>
        <v>0</v>
      </c>
      <c r="L4" s="45">
        <f>SUMIFS(PAPI20_22_23[Recurso financeiro estimado no ano (R$) - Outras],PAPI20_22_23[SubPDC],'Consolidaçao - 1'!H4,PAPI20_22_23[Ano],2022)</f>
        <v>0</v>
      </c>
      <c r="M4" s="42">
        <f t="shared" si="1"/>
        <v>0</v>
      </c>
      <c r="N4" s="45">
        <f>SUMIFS(PAPI20_22_23[Recurso financeiro estimado no ano (R$) - CFURH],PAPI20_22_23[SubPDC],'Consolidaçao - 1'!H4,PAPI20_22_23[Ano],2023)</f>
        <v>0</v>
      </c>
      <c r="O4" s="45">
        <f>SUMIFS(PAPI20_22_23[Recurso financeiro estimado no ano
(R$) - Cobrança Estadual],PAPI20_22_23[SubPDC],'Consolidaçao - 1'!M4,PAPI20_22_23[Ano],2023)</f>
        <v>0</v>
      </c>
      <c r="P4" s="45">
        <f>SUMIFS(PAPI20_22_23[Recurso financeiro estimado no ano
(R$) - Cobrança Federal],PAPI20_22_23[SubPDC],'Consolidaçao - 1'!M4,PAPI20_22_23[Ano],2023)</f>
        <v>0</v>
      </c>
      <c r="Q4" s="45">
        <f>SUMIFS(PAPI20_22_23[Recurso financeiro estimado no ano (R$) - Outras],PAPI20_22_23[SubPDC],'Consolidaçao - 1'!M4,PAPI20_22_23[Ano],2023)</f>
        <v>0</v>
      </c>
      <c r="R4" s="43">
        <f t="shared" si="2"/>
        <v>0</v>
      </c>
      <c r="S4" s="44">
        <f t="shared" ref="S4:S28" si="3">SUM(M4,R4)</f>
        <v>0</v>
      </c>
    </row>
    <row r="5" spans="1:19" x14ac:dyDescent="0.25">
      <c r="A5" s="3" t="s">
        <v>23</v>
      </c>
      <c r="B5" s="40">
        <f>SUMIFS(PAPI20_21[Recurso financeiro estimado no ano (R$) - CFURH],PAPI20_21[SubPDC],A5,PAPI20_21[Ano],2021)</f>
        <v>0</v>
      </c>
      <c r="C5" s="40">
        <f>SUMIFS(PAPI20_21[Recurso financeiro estimado no ano
(R$) - Cobrança Estadual],PAPI20_21[SubPDC],A5,PAPI20_21[Ano],2021)</f>
        <v>0</v>
      </c>
      <c r="D5" s="40">
        <f>SUMIFS(PAPI20_21[Recurso financeiro estimado no ano
(R$) - Cobrança Federal],PAPI20_21[SubPDC],A5,PAPI20_21[Ano],2021)</f>
        <v>0</v>
      </c>
      <c r="E5" s="40">
        <f>SUMIFS(PAPI20_21[Recurso financeiro estimado no ano (R$) - Outras],PAPI20_21[SubPDC],A5,PAPI20_21[Ano],2021)</f>
        <v>0</v>
      </c>
      <c r="F5" s="41">
        <f t="shared" si="0"/>
        <v>0</v>
      </c>
      <c r="H5" s="3" t="s">
        <v>60</v>
      </c>
      <c r="I5" s="45">
        <f>SUMIFS(PAPI20_22_23[Recurso financeiro estimado no ano (R$) - CFURH],PAPI20_22_23[SubPDC],'Consolidaçao - 1'!H5,PAPI20_22_23[Ano],2022)</f>
        <v>0</v>
      </c>
      <c r="J5" s="45">
        <f>SUMIFS(PAPI20_22_23[Recurso financeiro estimado no ano
(R$) - Cobrança Estadual],PAPI20_22_23[SubPDC],'Consolidaçao - 1'!H5,PAPI20_22_23[Ano],2022)</f>
        <v>0</v>
      </c>
      <c r="K5" s="45">
        <f>SUMIFS(PAPI20_22_23[Recurso financeiro estimado no ano
(R$) - Cobrança Federal],PAPI20_22_23[SubPDC],'Consolidaçao - 1'!H5,PAPI20_22_23[Ano],2022)</f>
        <v>0</v>
      </c>
      <c r="L5" s="45">
        <f>SUMIFS(PAPI20_22_23[Recurso financeiro estimado no ano (R$) - Outras],PAPI20_22_23[SubPDC],'Consolidaçao - 1'!H5,PAPI20_22_23[Ano],2022)</f>
        <v>0</v>
      </c>
      <c r="M5" s="42">
        <f t="shared" si="1"/>
        <v>0</v>
      </c>
      <c r="N5" s="45">
        <f>SUMIFS(PAPI20_22_23[Recurso financeiro estimado no ano (R$) - CFURH],PAPI20_22_23[SubPDC],'Consolidaçao - 1'!H5,PAPI20_22_23[Ano],2023)</f>
        <v>0</v>
      </c>
      <c r="O5" s="45">
        <f>SUMIFS(PAPI20_22_23[Recurso financeiro estimado no ano
(R$) - Cobrança Estadual],PAPI20_22_23[SubPDC],'Consolidaçao - 1'!M5,PAPI20_22_23[Ano],2023)</f>
        <v>0</v>
      </c>
      <c r="P5" s="45">
        <f>SUMIFS(PAPI20_22_23[Recurso financeiro estimado no ano
(R$) - Cobrança Federal],PAPI20_22_23[SubPDC],'Consolidaçao - 1'!M5,PAPI20_22_23[Ano],2023)</f>
        <v>0</v>
      </c>
      <c r="Q5" s="45">
        <f>SUMIFS(PAPI20_22_23[Recurso financeiro estimado no ano (R$) - Outras],PAPI20_22_23[SubPDC],'Consolidaçao - 1'!M5,PAPI20_22_23[Ano],2023)</f>
        <v>0</v>
      </c>
      <c r="R5" s="43">
        <f t="shared" si="2"/>
        <v>0</v>
      </c>
      <c r="S5" s="44">
        <f t="shared" si="3"/>
        <v>0</v>
      </c>
    </row>
    <row r="6" spans="1:19" x14ac:dyDescent="0.25">
      <c r="A6" s="3" t="s">
        <v>24</v>
      </c>
      <c r="B6" s="40">
        <f>SUMIFS(PAPI20_21[Recurso financeiro estimado no ano (R$) - CFURH],PAPI20_21[SubPDC],A6,PAPI20_21[Ano],2021)</f>
        <v>0</v>
      </c>
      <c r="C6" s="40">
        <f>SUMIFS(PAPI20_21[Recurso financeiro estimado no ano
(R$) - Cobrança Estadual],PAPI20_21[SubPDC],A6,PAPI20_21[Ano],2021)</f>
        <v>753111</v>
      </c>
      <c r="D6" s="40">
        <f>SUMIFS(PAPI20_21[Recurso financeiro estimado no ano
(R$) - Cobrança Federal],PAPI20_21[SubPDC],A6,PAPI20_21[Ano],2021)</f>
        <v>0</v>
      </c>
      <c r="E6" s="40">
        <f>SUMIFS(PAPI20_21[Recurso financeiro estimado no ano (R$) - Outras],PAPI20_21[SubPDC],A6,PAPI20_21[Ano],2021)</f>
        <v>0</v>
      </c>
      <c r="F6" s="41">
        <f t="shared" si="0"/>
        <v>753111</v>
      </c>
      <c r="H6" s="3" t="s">
        <v>39</v>
      </c>
      <c r="I6" s="45">
        <f>SUMIFS(PAPI20_22_23[Recurso financeiro estimado no ano (R$) - CFURH],PAPI20_22_23[SubPDC],'Consolidaçao - 1'!H6,PAPI20_22_23[Ano],2022)</f>
        <v>0</v>
      </c>
      <c r="J6" s="45">
        <f>SUMIFS(PAPI20_22_23[Recurso financeiro estimado no ano
(R$) - Cobrança Estadual],PAPI20_22_23[SubPDC],'Consolidaçao - 1'!H6,PAPI20_22_23[Ano],2022)</f>
        <v>445428.47</v>
      </c>
      <c r="K6" s="45">
        <f>SUMIFS(PAPI20_22_23[Recurso financeiro estimado no ano
(R$) - Cobrança Federal],PAPI20_22_23[SubPDC],'Consolidaçao - 1'!H6,PAPI20_22_23[Ano],2022)</f>
        <v>0</v>
      </c>
      <c r="L6" s="45">
        <f>SUMIFS(PAPI20_22_23[Recurso financeiro estimado no ano (R$) - Outras],PAPI20_22_23[SubPDC],'Consolidaçao - 1'!H6,PAPI20_22_23[Ano],2022)</f>
        <v>0</v>
      </c>
      <c r="M6" s="42">
        <f t="shared" si="1"/>
        <v>445428.47</v>
      </c>
      <c r="N6" s="45">
        <f>SUMIFS(PAPI20_22_23[Recurso financeiro estimado no ano (R$) - CFURH],PAPI20_22_23[SubPDC],'Consolidaçao - 1'!H6,PAPI20_22_23[Ano],2023)</f>
        <v>0</v>
      </c>
      <c r="O6" s="45">
        <f>SUMIFS(PAPI20_22_23[Recurso financeiro estimado no ano
(R$) - Cobrança Estadual],PAPI20_22_23[SubPDC],'Consolidaçao - 1'!M6,PAPI20_22_23[Ano],2023)</f>
        <v>0</v>
      </c>
      <c r="P6" s="45">
        <f>SUMIFS(PAPI20_22_23[Recurso financeiro estimado no ano
(R$) - Cobrança Federal],PAPI20_22_23[SubPDC],'Consolidaçao - 1'!M6,PAPI20_22_23[Ano],2023)</f>
        <v>0</v>
      </c>
      <c r="Q6" s="45">
        <f>SUMIFS(PAPI20_22_23[Recurso financeiro estimado no ano (R$) - Outras],PAPI20_22_23[SubPDC],'Consolidaçao - 1'!M6,PAPI20_22_23[Ano],2023)</f>
        <v>0</v>
      </c>
      <c r="R6" s="43">
        <f t="shared" si="2"/>
        <v>0</v>
      </c>
      <c r="S6" s="44">
        <f t="shared" si="3"/>
        <v>445428.47</v>
      </c>
    </row>
    <row r="7" spans="1:19" x14ac:dyDescent="0.25">
      <c r="A7" s="3" t="s">
        <v>25</v>
      </c>
      <c r="B7" s="40">
        <f>SUMIFS(PAPI20_21[Recurso financeiro estimado no ano (R$) - CFURH],PAPI20_21[SubPDC],A7,PAPI20_21[Ano],2021)</f>
        <v>0</v>
      </c>
      <c r="C7" s="40">
        <f>SUMIFS(PAPI20_21[Recurso financeiro estimado no ano
(R$) - Cobrança Estadual],PAPI20_21[SubPDC],A7,PAPI20_21[Ano],2021)</f>
        <v>0</v>
      </c>
      <c r="D7" s="40">
        <f>SUMIFS(PAPI20_21[Recurso financeiro estimado no ano
(R$) - Cobrança Federal],PAPI20_21[SubPDC],A7,PAPI20_21[Ano],2021)</f>
        <v>0</v>
      </c>
      <c r="E7" s="40">
        <f>SUMIFS(PAPI20_21[Recurso financeiro estimado no ano (R$) - Outras],PAPI20_21[SubPDC],A7,PAPI20_21[Ano],2021)</f>
        <v>0</v>
      </c>
      <c r="F7" s="41">
        <f t="shared" si="0"/>
        <v>0</v>
      </c>
      <c r="H7" s="3" t="s">
        <v>27</v>
      </c>
      <c r="I7" s="45">
        <f>SUMIFS(PAPI20_22_23[Recurso financeiro estimado no ano (R$) - CFURH],PAPI20_22_23[SubPDC],'Consolidaçao - 1'!H7,PAPI20_22_23[Ano],2022)</f>
        <v>0</v>
      </c>
      <c r="J7" s="45">
        <f>SUMIFS(PAPI20_22_23[Recurso financeiro estimado no ano
(R$) - Cobrança Estadual],PAPI20_22_23[SubPDC],'Consolidaçao - 1'!H7,PAPI20_22_23[Ano],2022)</f>
        <v>0</v>
      </c>
      <c r="K7" s="45">
        <f>SUMIFS(PAPI20_22_23[Recurso financeiro estimado no ano
(R$) - Cobrança Federal],PAPI20_22_23[SubPDC],'Consolidaçao - 1'!H7,PAPI20_22_23[Ano],2022)</f>
        <v>0</v>
      </c>
      <c r="L7" s="45">
        <f>SUMIFS(PAPI20_22_23[Recurso financeiro estimado no ano (R$) - Outras],PAPI20_22_23[SubPDC],'Consolidaçao - 1'!H7,PAPI20_22_23[Ano],2022)</f>
        <v>0</v>
      </c>
      <c r="M7" s="42">
        <f t="shared" si="1"/>
        <v>0</v>
      </c>
      <c r="N7" s="45">
        <f>SUMIFS(PAPI20_22_23[Recurso financeiro estimado no ano (R$) - CFURH],PAPI20_22_23[SubPDC],'Consolidaçao - 1'!H7,PAPI20_22_23[Ano],2023)</f>
        <v>0</v>
      </c>
      <c r="O7" s="45">
        <f>SUMIFS(PAPI20_22_23[Recurso financeiro estimado no ano
(R$) - Cobrança Estadual],PAPI20_22_23[SubPDC],'Consolidaçao - 1'!M7,PAPI20_22_23[Ano],2023)</f>
        <v>0</v>
      </c>
      <c r="P7" s="45">
        <f>SUMIFS(PAPI20_22_23[Recurso financeiro estimado no ano
(R$) - Cobrança Federal],PAPI20_22_23[SubPDC],'Consolidaçao - 1'!M7,PAPI20_22_23[Ano],2023)</f>
        <v>0</v>
      </c>
      <c r="Q7" s="45">
        <f>SUMIFS(PAPI20_22_23[Recurso financeiro estimado no ano (R$) - Outras],PAPI20_22_23[SubPDC],'Consolidaçao - 1'!M7,PAPI20_22_23[Ano],2023)</f>
        <v>0</v>
      </c>
      <c r="R7" s="43">
        <f t="shared" si="2"/>
        <v>0</v>
      </c>
      <c r="S7" s="44">
        <f t="shared" si="3"/>
        <v>0</v>
      </c>
    </row>
    <row r="8" spans="1:19" x14ac:dyDescent="0.25">
      <c r="A8" s="3" t="s">
        <v>26</v>
      </c>
      <c r="B8" s="40">
        <f>SUMIFS(PAPI20_21[Recurso financeiro estimado no ano (R$) - CFURH],PAPI20_21[SubPDC],A8,PAPI20_21[Ano],2021)</f>
        <v>0</v>
      </c>
      <c r="C8" s="40">
        <f>SUMIFS(PAPI20_21[Recurso financeiro estimado no ano
(R$) - Cobrança Estadual],PAPI20_21[SubPDC],A8,PAPI20_21[Ano],2021)</f>
        <v>0</v>
      </c>
      <c r="D8" s="40">
        <f>SUMIFS(PAPI20_21[Recurso financeiro estimado no ano
(R$) - Cobrança Federal],PAPI20_21[SubPDC],A8,PAPI20_21[Ano],2021)</f>
        <v>0</v>
      </c>
      <c r="E8" s="40">
        <f>SUMIFS(PAPI20_21[Recurso financeiro estimado no ano (R$) - Outras],PAPI20_21[SubPDC],A8,PAPI20_21[Ano],2021)</f>
        <v>0</v>
      </c>
      <c r="F8" s="41">
        <f t="shared" si="0"/>
        <v>0</v>
      </c>
      <c r="H8" s="3" t="s">
        <v>40</v>
      </c>
      <c r="I8" s="45">
        <f>SUMIFS(PAPI20_22_23[Recurso financeiro estimado no ano (R$) - CFURH],PAPI20_22_23[SubPDC],'Consolidaçao - 1'!H8,PAPI20_22_23[Ano],2022)</f>
        <v>0</v>
      </c>
      <c r="J8" s="45">
        <f>SUMIFS(PAPI20_22_23[Recurso financeiro estimado no ano
(R$) - Cobrança Estadual],PAPI20_22_23[SubPDC],'Consolidaçao - 1'!H8,PAPI20_22_23[Ano],2022)</f>
        <v>0</v>
      </c>
      <c r="K8" s="45">
        <f>SUMIFS(PAPI20_22_23[Recurso financeiro estimado no ano
(R$) - Cobrança Federal],PAPI20_22_23[SubPDC],'Consolidaçao - 1'!H8,PAPI20_22_23[Ano],2022)</f>
        <v>0</v>
      </c>
      <c r="L8" s="45">
        <f>SUMIFS(PAPI20_22_23[Recurso financeiro estimado no ano (R$) - Outras],PAPI20_22_23[SubPDC],'Consolidaçao - 1'!H8,PAPI20_22_23[Ano],2022)</f>
        <v>0</v>
      </c>
      <c r="M8" s="42">
        <f t="shared" si="1"/>
        <v>0</v>
      </c>
      <c r="N8" s="45">
        <f>SUMIFS(PAPI20_22_23[Recurso financeiro estimado no ano (R$) - CFURH],PAPI20_22_23[SubPDC],'Consolidaçao - 1'!H8,PAPI20_22_23[Ano],2023)</f>
        <v>0</v>
      </c>
      <c r="O8" s="45">
        <f>SUMIFS(PAPI20_22_23[Recurso financeiro estimado no ano
(R$) - Cobrança Estadual],PAPI20_22_23[SubPDC],'Consolidaçao - 1'!M8,PAPI20_22_23[Ano],2023)</f>
        <v>0</v>
      </c>
      <c r="P8" s="45">
        <f>SUMIFS(PAPI20_22_23[Recurso financeiro estimado no ano
(R$) - Cobrança Federal],PAPI20_22_23[SubPDC],'Consolidaçao - 1'!M8,PAPI20_22_23[Ano],2023)</f>
        <v>0</v>
      </c>
      <c r="Q8" s="45">
        <f>SUMIFS(PAPI20_22_23[Recurso financeiro estimado no ano (R$) - Outras],PAPI20_22_23[SubPDC],'Consolidaçao - 1'!M8,PAPI20_22_23[Ano],2023)</f>
        <v>0</v>
      </c>
      <c r="R8" s="43">
        <f t="shared" si="2"/>
        <v>0</v>
      </c>
      <c r="S8" s="44">
        <f t="shared" si="3"/>
        <v>0</v>
      </c>
    </row>
    <row r="9" spans="1:19" x14ac:dyDescent="0.25">
      <c r="A9" s="3" t="s">
        <v>61</v>
      </c>
      <c r="B9" s="40">
        <f>SUMIFS(PAPI20_21[Recurso financeiro estimado no ano (R$) - CFURH],PAPI20_21[SubPDC],A9,PAPI20_21[Ano],2021)</f>
        <v>0</v>
      </c>
      <c r="C9" s="40">
        <f>SUMIFS(PAPI20_21[Recurso financeiro estimado no ano
(R$) - Cobrança Estadual],PAPI20_21[SubPDC],A9,PAPI20_21[Ano],2021)</f>
        <v>0</v>
      </c>
      <c r="D9" s="40">
        <f>SUMIFS(PAPI20_21[Recurso financeiro estimado no ano
(R$) - Cobrança Federal],PAPI20_21[SubPDC],A9,PAPI20_21[Ano],2021)</f>
        <v>0</v>
      </c>
      <c r="E9" s="40">
        <f>SUMIFS(PAPI20_21[Recurso financeiro estimado no ano (R$) - Outras],PAPI20_21[SubPDC],A9,PAPI20_21[Ano],2021)</f>
        <v>0</v>
      </c>
      <c r="F9" s="41">
        <f t="shared" si="0"/>
        <v>0</v>
      </c>
      <c r="H9" s="3" t="s">
        <v>42</v>
      </c>
      <c r="I9" s="45">
        <f>SUMIFS(PAPI20_22_23[Recurso financeiro estimado no ano (R$) - CFURH],PAPI20_22_23[SubPDC],'Consolidaçao - 1'!H9,PAPI20_22_23[Ano],2022)</f>
        <v>0</v>
      </c>
      <c r="J9" s="45">
        <f>SUMIFS(PAPI20_22_23[Recurso financeiro estimado no ano
(R$) - Cobrança Estadual],PAPI20_22_23[SubPDC],'Consolidaçao - 1'!H9,PAPI20_22_23[Ano],2022)</f>
        <v>668142.69999999995</v>
      </c>
      <c r="K9" s="45">
        <f>SUMIFS(PAPI20_22_23[Recurso financeiro estimado no ano
(R$) - Cobrança Federal],PAPI20_22_23[SubPDC],'Consolidaçao - 1'!H9,PAPI20_22_23[Ano],2022)</f>
        <v>0</v>
      </c>
      <c r="L9" s="45">
        <f>SUMIFS(PAPI20_22_23[Recurso financeiro estimado no ano (R$) - Outras],PAPI20_22_23[SubPDC],'Consolidaçao - 1'!H9,PAPI20_22_23[Ano],2022)</f>
        <v>0</v>
      </c>
      <c r="M9" s="42">
        <f t="shared" si="1"/>
        <v>668142.69999999995</v>
      </c>
      <c r="N9" s="45">
        <f>SUMIFS(PAPI20_22_23[Recurso financeiro estimado no ano (R$) - CFURH],PAPI20_22_23[SubPDC],'Consolidaçao - 1'!H9,PAPI20_22_23[Ano],2023)</f>
        <v>0</v>
      </c>
      <c r="O9" s="45">
        <f>SUMIFS(PAPI20_22_23[Recurso financeiro estimado no ano
(R$) - Cobrança Estadual],PAPI20_22_23[SubPDC],'Consolidaçao - 1'!M9,PAPI20_22_23[Ano],2023)</f>
        <v>0</v>
      </c>
      <c r="P9" s="45">
        <f>SUMIFS(PAPI20_22_23[Recurso financeiro estimado no ano
(R$) - Cobrança Federal],PAPI20_22_23[SubPDC],'Consolidaçao - 1'!M9,PAPI20_22_23[Ano],2023)</f>
        <v>0</v>
      </c>
      <c r="Q9" s="45">
        <f>SUMIFS(PAPI20_22_23[Recurso financeiro estimado no ano (R$) - Outras],PAPI20_22_23[SubPDC],'Consolidaçao - 1'!M9,PAPI20_22_23[Ano],2023)</f>
        <v>0</v>
      </c>
      <c r="R9" s="43">
        <f t="shared" si="2"/>
        <v>0</v>
      </c>
      <c r="S9" s="44">
        <f t="shared" si="3"/>
        <v>668142.69999999995</v>
      </c>
    </row>
    <row r="10" spans="1:19" x14ac:dyDescent="0.25">
      <c r="A10" s="3" t="s">
        <v>62</v>
      </c>
      <c r="B10" s="40">
        <f>SUMIFS(PAPI20_21[Recurso financeiro estimado no ano (R$) - CFURH],PAPI20_21[SubPDC],A10,PAPI20_21[Ano],2021)</f>
        <v>0</v>
      </c>
      <c r="C10" s="40">
        <f>SUMIFS(PAPI20_21[Recurso financeiro estimado no ano
(R$) - Cobrança Estadual],PAPI20_21[SubPDC],A10,PAPI20_21[Ano],2021)</f>
        <v>0</v>
      </c>
      <c r="D10" s="40">
        <f>SUMIFS(PAPI20_21[Recurso financeiro estimado no ano
(R$) - Cobrança Federal],PAPI20_21[SubPDC],A10,PAPI20_21[Ano],2021)</f>
        <v>0</v>
      </c>
      <c r="E10" s="40">
        <f>SUMIFS(PAPI20_21[Recurso financeiro estimado no ano (R$) - Outras],PAPI20_21[SubPDC],A10,PAPI20_21[Ano],2021)</f>
        <v>0</v>
      </c>
      <c r="F10" s="41">
        <f t="shared" si="0"/>
        <v>0</v>
      </c>
      <c r="H10" s="3" t="s">
        <v>43</v>
      </c>
      <c r="I10" s="45">
        <f>SUMIFS(PAPI20_22_23[Recurso financeiro estimado no ano (R$) - CFURH],PAPI20_22_23[SubPDC],'Consolidaçao - 1'!H10,PAPI20_22_23[Ano],2022)</f>
        <v>0</v>
      </c>
      <c r="J10" s="45">
        <f>SUMIFS(PAPI20_22_23[Recurso financeiro estimado no ano
(R$) - Cobrança Estadual],PAPI20_22_23[SubPDC],'Consolidaçao - 1'!H10,PAPI20_22_23[Ano],2022)</f>
        <v>0</v>
      </c>
      <c r="K10" s="45">
        <f>SUMIFS(PAPI20_22_23[Recurso financeiro estimado no ano
(R$) - Cobrança Federal],PAPI20_22_23[SubPDC],'Consolidaçao - 1'!H10,PAPI20_22_23[Ano],2022)</f>
        <v>0</v>
      </c>
      <c r="L10" s="45">
        <f>SUMIFS(PAPI20_22_23[Recurso financeiro estimado no ano (R$) - Outras],PAPI20_22_23[SubPDC],'Consolidaçao - 1'!H10,PAPI20_22_23[Ano],2022)</f>
        <v>0</v>
      </c>
      <c r="M10" s="42">
        <f t="shared" si="1"/>
        <v>0</v>
      </c>
      <c r="N10" s="45">
        <f>SUMIFS(PAPI20_22_23[Recurso financeiro estimado no ano (R$) - CFURH],PAPI20_22_23[SubPDC],'Consolidaçao - 1'!H10,PAPI20_22_23[Ano],2023)</f>
        <v>0</v>
      </c>
      <c r="O10" s="45">
        <f>SUMIFS(PAPI20_22_23[Recurso financeiro estimado no ano
(R$) - Cobrança Estadual],PAPI20_22_23[SubPDC],'Consolidaçao - 1'!M10,PAPI20_22_23[Ano],2023)</f>
        <v>0</v>
      </c>
      <c r="P10" s="45">
        <f>SUMIFS(PAPI20_22_23[Recurso financeiro estimado no ano
(R$) - Cobrança Federal],PAPI20_22_23[SubPDC],'Consolidaçao - 1'!M10,PAPI20_22_23[Ano],2023)</f>
        <v>0</v>
      </c>
      <c r="Q10" s="45">
        <f>SUMIFS(PAPI20_22_23[Recurso financeiro estimado no ano (R$) - Outras],PAPI20_22_23[SubPDC],'Consolidaçao - 1'!M10,PAPI20_22_23[Ano],2023)</f>
        <v>0</v>
      </c>
      <c r="R10" s="43">
        <f t="shared" si="2"/>
        <v>0</v>
      </c>
      <c r="S10" s="44">
        <f t="shared" si="3"/>
        <v>0</v>
      </c>
    </row>
    <row r="11" spans="1:19" x14ac:dyDescent="0.25">
      <c r="A11" s="3" t="s">
        <v>39</v>
      </c>
      <c r="B11" s="40">
        <f>SUMIFS(PAPI20_21[Recurso financeiro estimado no ano (R$) - CFURH],PAPI20_21[SubPDC],A11,PAPI20_21[Ano],2021)</f>
        <v>0</v>
      </c>
      <c r="C11" s="40">
        <f>SUMIFS(PAPI20_21[Recurso financeiro estimado no ano
(R$) - Cobrança Estadual],PAPI20_21[SubPDC],A11,PAPI20_21[Ano],2021)</f>
        <v>0</v>
      </c>
      <c r="D11" s="40">
        <f>SUMIFS(PAPI20_21[Recurso financeiro estimado no ano
(R$) - Cobrança Federal],PAPI20_21[SubPDC],A11,PAPI20_21[Ano],2021)</f>
        <v>0</v>
      </c>
      <c r="E11" s="40">
        <f>SUMIFS(PAPI20_21[Recurso financeiro estimado no ano (R$) - Outras],PAPI20_21[SubPDC],A11,PAPI20_21[Ano],2021)</f>
        <v>0</v>
      </c>
      <c r="F11" s="41">
        <f t="shared" si="0"/>
        <v>0</v>
      </c>
      <c r="H11" s="3" t="s">
        <v>44</v>
      </c>
      <c r="I11" s="45">
        <f>SUMIFS(PAPI20_22_23[Recurso financeiro estimado no ano (R$) - CFURH],PAPI20_22_23[SubPDC],'Consolidaçao - 1'!H11,PAPI20_22_23[Ano],2022)</f>
        <v>0</v>
      </c>
      <c r="J11" s="45">
        <f>SUMIFS(PAPI20_22_23[Recurso financeiro estimado no ano
(R$) - Cobrança Estadual],PAPI20_22_23[SubPDC],'Consolidaçao - 1'!H11,PAPI20_22_23[Ano],2022)</f>
        <v>0</v>
      </c>
      <c r="K11" s="45">
        <f>SUMIFS(PAPI20_22_23[Recurso financeiro estimado no ano
(R$) - Cobrança Federal],PAPI20_22_23[SubPDC],'Consolidaçao - 1'!H11,PAPI20_22_23[Ano],2022)</f>
        <v>0</v>
      </c>
      <c r="L11" s="45">
        <f>SUMIFS(PAPI20_22_23[Recurso financeiro estimado no ano (R$) - Outras],PAPI20_22_23[SubPDC],'Consolidaçao - 1'!H11,PAPI20_22_23[Ano],2022)</f>
        <v>0</v>
      </c>
      <c r="M11" s="42">
        <f t="shared" si="1"/>
        <v>0</v>
      </c>
      <c r="N11" s="45">
        <f>SUMIFS(PAPI20_22_23[Recurso financeiro estimado no ano (R$) - CFURH],PAPI20_22_23[SubPDC],'Consolidaçao - 1'!H11,PAPI20_22_23[Ano],2023)</f>
        <v>0</v>
      </c>
      <c r="O11" s="45">
        <f>SUMIFS(PAPI20_22_23[Recurso financeiro estimado no ano
(R$) - Cobrança Estadual],PAPI20_22_23[SubPDC],'Consolidaçao - 1'!M11,PAPI20_22_23[Ano],2023)</f>
        <v>0</v>
      </c>
      <c r="P11" s="45">
        <f>SUMIFS(PAPI20_22_23[Recurso financeiro estimado no ano
(R$) - Cobrança Federal],PAPI20_22_23[SubPDC],'Consolidaçao - 1'!M11,PAPI20_22_23[Ano],2023)</f>
        <v>0</v>
      </c>
      <c r="Q11" s="45">
        <f>SUMIFS(PAPI20_22_23[Recurso financeiro estimado no ano (R$) - Outras],PAPI20_22_23[SubPDC],'Consolidaçao - 1'!M11,PAPI20_22_23[Ano],2023)</f>
        <v>0</v>
      </c>
      <c r="R11" s="43">
        <f t="shared" si="2"/>
        <v>0</v>
      </c>
      <c r="S11" s="44">
        <f t="shared" si="3"/>
        <v>0</v>
      </c>
    </row>
    <row r="12" spans="1:19" x14ac:dyDescent="0.25">
      <c r="A12" s="3" t="s">
        <v>27</v>
      </c>
      <c r="B12" s="40">
        <f>SUMIFS(PAPI20_21[Recurso financeiro estimado no ano (R$) - CFURH],PAPI20_21[SubPDC],A12,PAPI20_21[Ano],2021)</f>
        <v>0</v>
      </c>
      <c r="C12" s="40">
        <f>SUMIFS(PAPI20_21[Recurso financeiro estimado no ano
(R$) - Cobrança Estadual],PAPI20_21[SubPDC],A12,PAPI20_21[Ano],2021)</f>
        <v>0</v>
      </c>
      <c r="D12" s="40">
        <f>SUMIFS(PAPI20_21[Recurso financeiro estimado no ano
(R$) - Cobrança Federal],PAPI20_21[SubPDC],A12,PAPI20_21[Ano],2021)</f>
        <v>0</v>
      </c>
      <c r="E12" s="40">
        <f>SUMIFS(PAPI20_21[Recurso financeiro estimado no ano (R$) - Outras],PAPI20_21[SubPDC],A12,PAPI20_21[Ano],2021)</f>
        <v>0</v>
      </c>
      <c r="F12" s="41">
        <f t="shared" si="0"/>
        <v>0</v>
      </c>
      <c r="H12" s="3" t="s">
        <v>29</v>
      </c>
      <c r="I12" s="45">
        <f>SUMIFS(PAPI20_22_23[Recurso financeiro estimado no ano (R$) - CFURH],PAPI20_22_23[SubPDC],'Consolidaçao - 1'!H12,PAPI20_22_23[Ano],2022)</f>
        <v>0</v>
      </c>
      <c r="J12" s="45">
        <f>SUMIFS(PAPI20_22_23[Recurso financeiro estimado no ano
(R$) - Cobrança Estadual],PAPI20_22_23[SubPDC],'Consolidaçao - 1'!H12,PAPI20_22_23[Ano],2022)</f>
        <v>2338499.4500000002</v>
      </c>
      <c r="K12" s="45">
        <f>SUMIFS(PAPI20_22_23[Recurso financeiro estimado no ano
(R$) - Cobrança Federal],PAPI20_22_23[SubPDC],'Consolidaçao - 1'!H12,PAPI20_22_23[Ano],2022)</f>
        <v>0</v>
      </c>
      <c r="L12" s="45">
        <f>SUMIFS(PAPI20_22_23[Recurso financeiro estimado no ano (R$) - Outras],PAPI20_22_23[SubPDC],'Consolidaçao - 1'!H12,PAPI20_22_23[Ano],2022)</f>
        <v>0</v>
      </c>
      <c r="M12" s="42">
        <f t="shared" si="1"/>
        <v>2338499.4500000002</v>
      </c>
      <c r="N12" s="45">
        <f>SUMIFS(PAPI20_22_23[Recurso financeiro estimado no ano (R$) - CFURH],PAPI20_22_23[SubPDC],'Consolidaçao - 1'!H12,PAPI20_22_23[Ano],2023)</f>
        <v>0</v>
      </c>
      <c r="O12" s="45">
        <f>SUMIFS(PAPI20_22_23[Recurso financeiro estimado no ano
(R$) - Cobrança Estadual],PAPI20_22_23[SubPDC],'Consolidaçao - 1'!M12,PAPI20_22_23[Ano],2023)</f>
        <v>0</v>
      </c>
      <c r="P12" s="45">
        <f>SUMIFS(PAPI20_22_23[Recurso financeiro estimado no ano
(R$) - Cobrança Federal],PAPI20_22_23[SubPDC],'Consolidaçao - 1'!M12,PAPI20_22_23[Ano],2023)</f>
        <v>0</v>
      </c>
      <c r="Q12" s="45">
        <f>SUMIFS(PAPI20_22_23[Recurso financeiro estimado no ano (R$) - Outras],PAPI20_22_23[SubPDC],'Consolidaçao - 1'!M12,PAPI20_22_23[Ano],2023)</f>
        <v>0</v>
      </c>
      <c r="R12" s="43">
        <f t="shared" si="2"/>
        <v>0</v>
      </c>
      <c r="S12" s="44">
        <f t="shared" si="3"/>
        <v>2338499.4500000002</v>
      </c>
    </row>
    <row r="13" spans="1:19" x14ac:dyDescent="0.25">
      <c r="A13" s="3" t="s">
        <v>63</v>
      </c>
      <c r="B13" s="40">
        <f>SUMIFS(PAPI20_21[Recurso financeiro estimado no ano (R$) - CFURH],PAPI20_21[SubPDC],A13,PAPI20_21[Ano],2021)</f>
        <v>0</v>
      </c>
      <c r="C13" s="40">
        <f>SUMIFS(PAPI20_21[Recurso financeiro estimado no ano
(R$) - Cobrança Estadual],PAPI20_21[SubPDC],A13,PAPI20_21[Ano],2021)</f>
        <v>0</v>
      </c>
      <c r="D13" s="40">
        <f>SUMIFS(PAPI20_21[Recurso financeiro estimado no ano
(R$) - Cobrança Federal],PAPI20_21[SubPDC],A13,PAPI20_21[Ano],2021)</f>
        <v>0</v>
      </c>
      <c r="E13" s="40">
        <f>SUMIFS(PAPI20_21[Recurso financeiro estimado no ano (R$) - Outras],PAPI20_21[SubPDC],A13,PAPI20_21[Ano],2021)</f>
        <v>0</v>
      </c>
      <c r="F13" s="41">
        <f t="shared" si="0"/>
        <v>0</v>
      </c>
      <c r="H13" s="3" t="s">
        <v>64</v>
      </c>
      <c r="I13" s="45">
        <f>SUMIFS(PAPI20_22_23[Recurso financeiro estimado no ano (R$) - CFURH],PAPI20_22_23[SubPDC],'Consolidaçao - 1'!H13,PAPI20_22_23[Ano],2022)</f>
        <v>0</v>
      </c>
      <c r="J13" s="45">
        <f>SUMIFS(PAPI20_22_23[Recurso financeiro estimado no ano
(R$) - Cobrança Estadual],PAPI20_22_23[SubPDC],'Consolidaçao - 1'!H13,PAPI20_22_23[Ano],2022)</f>
        <v>0</v>
      </c>
      <c r="K13" s="45">
        <f>SUMIFS(PAPI20_22_23[Recurso financeiro estimado no ano
(R$) - Cobrança Federal],PAPI20_22_23[SubPDC],'Consolidaçao - 1'!H13,PAPI20_22_23[Ano],2022)</f>
        <v>0</v>
      </c>
      <c r="L13" s="45">
        <f>SUMIFS(PAPI20_22_23[Recurso financeiro estimado no ano (R$) - Outras],PAPI20_22_23[SubPDC],'Consolidaçao - 1'!H13,PAPI20_22_23[Ano],2022)</f>
        <v>0</v>
      </c>
      <c r="M13" s="42">
        <f t="shared" si="1"/>
        <v>0</v>
      </c>
      <c r="N13" s="45">
        <f>SUMIFS(PAPI20_22_23[Recurso financeiro estimado no ano (R$) - CFURH],PAPI20_22_23[SubPDC],'Consolidaçao - 1'!H13,PAPI20_22_23[Ano],2023)</f>
        <v>0</v>
      </c>
      <c r="O13" s="45">
        <f>SUMIFS(PAPI20_22_23[Recurso financeiro estimado no ano
(R$) - Cobrança Estadual],PAPI20_22_23[SubPDC],'Consolidaçao - 1'!M13,PAPI20_22_23[Ano],2023)</f>
        <v>0</v>
      </c>
      <c r="P13" s="45">
        <f>SUMIFS(PAPI20_22_23[Recurso financeiro estimado no ano
(R$) - Cobrança Federal],PAPI20_22_23[SubPDC],'Consolidaçao - 1'!M13,PAPI20_22_23[Ano],2023)</f>
        <v>0</v>
      </c>
      <c r="Q13" s="45">
        <f>SUMIFS(PAPI20_22_23[Recurso financeiro estimado no ano (R$) - Outras],PAPI20_22_23[SubPDC],'Consolidaçao - 1'!M13,PAPI20_22_23[Ano],2023)</f>
        <v>0</v>
      </c>
      <c r="R13" s="43">
        <f t="shared" si="2"/>
        <v>0</v>
      </c>
      <c r="S13" s="44">
        <f t="shared" si="3"/>
        <v>0</v>
      </c>
    </row>
    <row r="14" spans="1:19" x14ac:dyDescent="0.25">
      <c r="A14" s="3" t="s">
        <v>28</v>
      </c>
      <c r="B14" s="40">
        <f>SUMIFS(PAPI20_21[Recurso financeiro estimado no ano (R$) - CFURH],PAPI20_21[SubPDC],A14,PAPI20_21[Ano],2021)</f>
        <v>0</v>
      </c>
      <c r="C14" s="40">
        <f>SUMIFS(PAPI20_21[Recurso financeiro estimado no ano
(R$) - Cobrança Estadual],PAPI20_21[SubPDC],A14,PAPI20_21[Ano],2021)</f>
        <v>0</v>
      </c>
      <c r="D14" s="40">
        <f>SUMIFS(PAPI20_21[Recurso financeiro estimado no ano
(R$) - Cobrança Federal],PAPI20_21[SubPDC],A14,PAPI20_21[Ano],2021)</f>
        <v>0</v>
      </c>
      <c r="E14" s="40">
        <f>SUMIFS(PAPI20_21[Recurso financeiro estimado no ano (R$) - Outras],PAPI20_21[SubPDC],A14,PAPI20_21[Ano],2021)</f>
        <v>0</v>
      </c>
      <c r="F14" s="41">
        <f t="shared" si="0"/>
        <v>0</v>
      </c>
      <c r="H14" s="3" t="s">
        <v>65</v>
      </c>
      <c r="I14" s="45">
        <f>SUMIFS(PAPI20_22_23[Recurso financeiro estimado no ano (R$) - CFURH],PAPI20_22_23[SubPDC],'Consolidaçao - 1'!H14,PAPI20_22_23[Ano],2022)</f>
        <v>0</v>
      </c>
      <c r="J14" s="45">
        <f>SUMIFS(PAPI20_22_23[Recurso financeiro estimado no ano
(R$) - Cobrança Estadual],PAPI20_22_23[SubPDC],'Consolidaçao - 1'!H14,PAPI20_22_23[Ano],2022)</f>
        <v>1558999.64</v>
      </c>
      <c r="K14" s="45">
        <f>SUMIFS(PAPI20_22_23[Recurso financeiro estimado no ano
(R$) - Cobrança Federal],PAPI20_22_23[SubPDC],'Consolidaçao - 1'!H14,PAPI20_22_23[Ano],2022)</f>
        <v>0</v>
      </c>
      <c r="L14" s="45">
        <f>SUMIFS(PAPI20_22_23[Recurso financeiro estimado no ano (R$) - Outras],PAPI20_22_23[SubPDC],'Consolidaçao - 1'!H14,PAPI20_22_23[Ano],2022)</f>
        <v>0</v>
      </c>
      <c r="M14" s="42">
        <f t="shared" si="1"/>
        <v>1558999.64</v>
      </c>
      <c r="N14" s="45">
        <f>SUMIFS(PAPI20_22_23[Recurso financeiro estimado no ano (R$) - CFURH],PAPI20_22_23[SubPDC],'Consolidaçao - 1'!H14,PAPI20_22_23[Ano],2023)</f>
        <v>0</v>
      </c>
      <c r="O14" s="45">
        <f>SUMIFS(PAPI20_22_23[Recurso financeiro estimado no ano
(R$) - Cobrança Estadual],PAPI20_22_23[SubPDC],'Consolidaçao - 1'!M14,PAPI20_22_23[Ano],2023)</f>
        <v>0</v>
      </c>
      <c r="P14" s="45">
        <f>SUMIFS(PAPI20_22_23[Recurso financeiro estimado no ano
(R$) - Cobrança Federal],PAPI20_22_23[SubPDC],'Consolidaçao - 1'!M14,PAPI20_22_23[Ano],2023)</f>
        <v>0</v>
      </c>
      <c r="Q14" s="45">
        <f>SUMIFS(PAPI20_22_23[Recurso financeiro estimado no ano (R$) - Outras],PAPI20_22_23[SubPDC],'Consolidaçao - 1'!M14,PAPI20_22_23[Ano],2023)</f>
        <v>0</v>
      </c>
      <c r="R14" s="43">
        <f t="shared" si="2"/>
        <v>0</v>
      </c>
      <c r="S14" s="44">
        <f t="shared" si="3"/>
        <v>1558999.64</v>
      </c>
    </row>
    <row r="15" spans="1:19" x14ac:dyDescent="0.25">
      <c r="A15" s="3" t="s">
        <v>66</v>
      </c>
      <c r="B15" s="40">
        <f>SUMIFS(PAPI20_21[Recurso financeiro estimado no ano (R$) - CFURH],PAPI20_21[SubPDC],A15,PAPI20_21[Ano],2021)</f>
        <v>0</v>
      </c>
      <c r="C15" s="40">
        <f>SUMIFS(PAPI20_21[Recurso financeiro estimado no ano
(R$) - Cobrança Estadual],PAPI20_21[SubPDC],A15,PAPI20_21[Ano],2021)</f>
        <v>0</v>
      </c>
      <c r="D15" s="40">
        <f>SUMIFS(PAPI20_21[Recurso financeiro estimado no ano
(R$) - Cobrança Federal],PAPI20_21[SubPDC],A15,PAPI20_21[Ano],2021)</f>
        <v>0</v>
      </c>
      <c r="E15" s="40">
        <f>SUMIFS(PAPI20_21[Recurso financeiro estimado no ano (R$) - Outras],PAPI20_21[SubPDC],A15,PAPI20_21[Ano],2021)</f>
        <v>0</v>
      </c>
      <c r="F15" s="41">
        <f t="shared" si="0"/>
        <v>0</v>
      </c>
      <c r="H15" s="3" t="s">
        <v>67</v>
      </c>
      <c r="I15" s="45">
        <f>SUMIFS(PAPI20_22_23[Recurso financeiro estimado no ano (R$) - CFURH],PAPI20_22_23[SubPDC],'Consolidaçao - 1'!H15,PAPI20_22_23[Ano],2022)</f>
        <v>0</v>
      </c>
      <c r="J15" s="45">
        <f>SUMIFS(PAPI20_22_23[Recurso financeiro estimado no ano
(R$) - Cobrança Estadual],PAPI20_22_23[SubPDC],'Consolidaçao - 1'!H15,PAPI20_22_23[Ano],2022)</f>
        <v>0</v>
      </c>
      <c r="K15" s="45">
        <f>SUMIFS(PAPI20_22_23[Recurso financeiro estimado no ano
(R$) - Cobrança Federal],PAPI20_22_23[SubPDC],'Consolidaçao - 1'!H15,PAPI20_22_23[Ano],2022)</f>
        <v>0</v>
      </c>
      <c r="L15" s="45">
        <f>SUMIFS(PAPI20_22_23[Recurso financeiro estimado no ano (R$) - Outras],PAPI20_22_23[SubPDC],'Consolidaçao - 1'!H15,PAPI20_22_23[Ano],2022)</f>
        <v>0</v>
      </c>
      <c r="M15" s="42">
        <f t="shared" si="1"/>
        <v>0</v>
      </c>
      <c r="N15" s="45">
        <f>SUMIFS(PAPI20_22_23[Recurso financeiro estimado no ano (R$) - CFURH],PAPI20_22_23[SubPDC],'Consolidaçao - 1'!H15,PAPI20_22_23[Ano],2023)</f>
        <v>0</v>
      </c>
      <c r="O15" s="45">
        <f>SUMIFS(PAPI20_22_23[Recurso financeiro estimado no ano
(R$) - Cobrança Estadual],PAPI20_22_23[SubPDC],'Consolidaçao - 1'!H15,PAPI20_22_23[Ano],2023)</f>
        <v>0</v>
      </c>
      <c r="P15" s="45">
        <f>SUMIFS(PAPI20_22_23[Recurso financeiro estimado no ano
(R$) - Cobrança Federal],PAPI20_22_23[SubPDC],'Consolidaçao - 1'!H15,PAPI20_22_23[Ano],2023)</f>
        <v>0</v>
      </c>
      <c r="Q15" s="45">
        <f>SUMIFS(PAPI20_22_23[Recurso financeiro estimado no ano (R$) - Outras],PAPI20_22_23[SubPDC],'Consolidaçao - 1'!H15,PAPI20_22_23[Ano],2023)</f>
        <v>0</v>
      </c>
      <c r="R15" s="43">
        <f t="shared" si="2"/>
        <v>0</v>
      </c>
      <c r="S15" s="44">
        <f t="shared" si="3"/>
        <v>0</v>
      </c>
    </row>
    <row r="16" spans="1:19" x14ac:dyDescent="0.25">
      <c r="A16" s="3" t="s">
        <v>29</v>
      </c>
      <c r="B16" s="40">
        <f>SUMIFS(PAPI20_21[Recurso financeiro estimado no ano (R$) - CFURH],PAPI20_21[SubPDC],A16,PAPI20_21[Ano],2021)</f>
        <v>0</v>
      </c>
      <c r="C16" s="40">
        <f>SUMIFS(PAPI20_21[Recurso financeiro estimado no ano
(R$) - Cobrança Estadual],PAPI20_21[SubPDC],A16,PAPI20_21[Ano],2021)</f>
        <v>2786880</v>
      </c>
      <c r="D16" s="40">
        <f>SUMIFS(PAPI20_21[Recurso financeiro estimado no ano
(R$) - Cobrança Federal],PAPI20_21[SubPDC],A16,PAPI20_21[Ano],2021)</f>
        <v>0</v>
      </c>
      <c r="E16" s="40">
        <f>SUMIFS(PAPI20_21[Recurso financeiro estimado no ano (R$) - Outras],PAPI20_21[SubPDC],A16,PAPI20_21[Ano],2021)</f>
        <v>0</v>
      </c>
      <c r="F16" s="41">
        <f t="shared" si="0"/>
        <v>2786880</v>
      </c>
      <c r="H16" s="3" t="s">
        <v>45</v>
      </c>
      <c r="I16" s="45">
        <f>SUMIFS(PAPI20_22_23[Recurso financeiro estimado no ano (R$) - CFURH],PAPI20_22_23[SubPDC],'Consolidaçao - 1'!H16,PAPI20_22_23[Ano],2022)</f>
        <v>0</v>
      </c>
      <c r="J16" s="45">
        <f>SUMIFS(PAPI20_22_23[Recurso financeiro estimado no ano
(R$) - Cobrança Estadual],PAPI20_22_23[SubPDC],'Consolidaçao - 1'!H16,PAPI20_22_23[Ano],2022)</f>
        <v>278392.78999999998</v>
      </c>
      <c r="K16" s="45">
        <f>SUMIFS(PAPI20_22_23[Recurso financeiro estimado no ano
(R$) - Cobrança Federal],PAPI20_22_23[SubPDC],'Consolidaçao - 1'!H16,PAPI20_22_23[Ano],2022)</f>
        <v>0</v>
      </c>
      <c r="L16" s="45">
        <f>SUMIFS(PAPI20_22_23[Recurso financeiro estimado no ano (R$) - Outras],PAPI20_22_23[SubPDC],'Consolidaçao - 1'!H16,PAPI20_22_23[Ano],2022)</f>
        <v>0</v>
      </c>
      <c r="M16" s="42">
        <f t="shared" si="1"/>
        <v>278392.78999999998</v>
      </c>
      <c r="N16" s="45">
        <f>SUMIFS(PAPI20_22_23[Recurso financeiro estimado no ano (R$) - CFURH],PAPI20_22_23[SubPDC],'Consolidaçao - 1'!H16,PAPI20_22_23[Ano],2023)</f>
        <v>0</v>
      </c>
      <c r="O16" s="45">
        <f>SUMIFS(PAPI20_22_23[Recurso financeiro estimado no ano
(R$) - Cobrança Estadual],PAPI20_22_23[SubPDC],'Consolidaçao - 1'!H16,PAPI20_22_23[Ano],2023)</f>
        <v>352600</v>
      </c>
      <c r="P16" s="45">
        <f>SUMIFS(PAPI20_22_23[Recurso financeiro estimado no ano
(R$) - Cobrança Federal],PAPI20_22_23[SubPDC],'Consolidaçao - 1'!H16,PAPI20_22_23[Ano],2023)</f>
        <v>0</v>
      </c>
      <c r="Q16" s="45">
        <f>SUMIFS(PAPI20_22_23[Recurso financeiro estimado no ano (R$) - Outras],PAPI20_22_23[SubPDC],'Consolidaçao - 1'!H16,PAPI20_22_23[Ano],2023)</f>
        <v>0</v>
      </c>
      <c r="R16" s="43">
        <f t="shared" si="2"/>
        <v>352600</v>
      </c>
      <c r="S16" s="44">
        <f t="shared" si="3"/>
        <v>630992.79</v>
      </c>
    </row>
    <row r="17" spans="1:19" x14ac:dyDescent="0.25">
      <c r="A17" s="3" t="s">
        <v>68</v>
      </c>
      <c r="B17" s="40">
        <f>SUMIFS(PAPI20_21[Recurso financeiro estimado no ano (R$) - CFURH],PAPI20_21[SubPDC],A17,PAPI20_21[Ano],2021)</f>
        <v>0</v>
      </c>
      <c r="C17" s="40">
        <f>SUMIFS(PAPI20_21[Recurso financeiro estimado no ano
(R$) - Cobrança Estadual],PAPI20_21[SubPDC],A17,PAPI20_21[Ano],2021)</f>
        <v>836064</v>
      </c>
      <c r="D17" s="40">
        <f>SUMIFS(PAPI20_21[Recurso financeiro estimado no ano
(R$) - Cobrança Federal],PAPI20_21[SubPDC],A17,PAPI20_21[Ano],2021)</f>
        <v>0</v>
      </c>
      <c r="E17" s="40">
        <f>SUMIFS(PAPI20_21[Recurso financeiro estimado no ano (R$) - Outras],PAPI20_21[SubPDC],A17,PAPI20_21[Ano],2021)</f>
        <v>0</v>
      </c>
      <c r="F17" s="41">
        <f t="shared" si="0"/>
        <v>836064</v>
      </c>
      <c r="H17" s="3" t="s">
        <v>46</v>
      </c>
      <c r="I17" s="45">
        <f>SUMIFS(PAPI20_22_23[Recurso financeiro estimado no ano (R$) - CFURH],PAPI20_22_23[SubPDC],'Consolidaçao - 1'!H17,PAPI20_22_23[Ano],2022)</f>
        <v>0</v>
      </c>
      <c r="J17" s="45">
        <f>SUMIFS(PAPI20_22_23[Recurso financeiro estimado no ano
(R$) - Cobrança Estadual],PAPI20_22_23[SubPDC],'Consolidaçao - 1'!H17,PAPI20_22_23[Ano],2022)</f>
        <v>517015.18</v>
      </c>
      <c r="K17" s="45">
        <f>SUMIFS(PAPI20_22_23[Recurso financeiro estimado no ano
(R$) - Cobrança Federal],PAPI20_22_23[SubPDC],'Consolidaçao - 1'!H17,PAPI20_22_23[Ano],2022)</f>
        <v>0</v>
      </c>
      <c r="L17" s="45">
        <f>SUMIFS(PAPI20_22_23[Recurso financeiro estimado no ano (R$) - Outras],PAPI20_22_23[SubPDC],'Consolidaçao - 1'!H17,PAPI20_22_23[Ano],2022)</f>
        <v>0</v>
      </c>
      <c r="M17" s="42">
        <f t="shared" si="1"/>
        <v>517015.18</v>
      </c>
      <c r="N17" s="45">
        <f>SUMIFS(PAPI20_22_23[Recurso financeiro estimado no ano (R$) - CFURH],PAPI20_22_23[SubPDC],'Consolidaçao - 1'!H17,PAPI20_22_23[Ano],2023)</f>
        <v>0</v>
      </c>
      <c r="O17" s="45">
        <f>SUMIFS(PAPI20_22_23[Recurso financeiro estimado no ano
(R$) - Cobrança Estadual],PAPI20_22_23[SubPDC],'Consolidaçao - 1'!H17,PAPI20_22_23[Ano],2023)</f>
        <v>352000</v>
      </c>
      <c r="P17" s="45">
        <f>SUMIFS(PAPI20_22_23[Recurso financeiro estimado no ano
(R$) - Cobrança Federal],PAPI20_22_23[SubPDC],'Consolidaçao - 1'!H17,PAPI20_22_23[Ano],2023)</f>
        <v>0</v>
      </c>
      <c r="Q17" s="45">
        <f>SUMIFS(PAPI20_22_23[Recurso financeiro estimado no ano (R$) - Outras],PAPI20_22_23[SubPDC],'Consolidaçao - 1'!H17,PAPI20_22_23[Ano],2023)</f>
        <v>0</v>
      </c>
      <c r="R17" s="43">
        <f t="shared" si="2"/>
        <v>352000</v>
      </c>
      <c r="S17" s="44">
        <f t="shared" si="3"/>
        <v>869015.17999999993</v>
      </c>
    </row>
    <row r="18" spans="1:19" x14ac:dyDescent="0.25">
      <c r="A18" s="3" t="s">
        <v>69</v>
      </c>
      <c r="B18" s="40">
        <f>SUMIFS(PAPI20_21[Recurso financeiro estimado no ano (R$) - CFURH],PAPI20_21[SubPDC],A18,PAPI20_21[Ano],2021)</f>
        <v>0</v>
      </c>
      <c r="C18" s="40">
        <f>SUMIFS(PAPI20_21[Recurso financeiro estimado no ano
(R$) - Cobrança Estadual],PAPI20_21[SubPDC],A18,PAPI20_21[Ano],2021)</f>
        <v>1950816</v>
      </c>
      <c r="D18" s="40">
        <f>SUMIFS(PAPI20_21[Recurso financeiro estimado no ano
(R$) - Cobrança Federal],PAPI20_21[SubPDC],A18,PAPI20_21[Ano],2021)</f>
        <v>0</v>
      </c>
      <c r="E18" s="40">
        <f>SUMIFS(PAPI20_21[Recurso financeiro estimado no ano (R$) - Outras],PAPI20_21[SubPDC],A18,PAPI20_21[Ano],2021)</f>
        <v>0</v>
      </c>
      <c r="F18" s="41">
        <f t="shared" si="0"/>
        <v>1950816</v>
      </c>
      <c r="H18" s="3" t="s">
        <v>70</v>
      </c>
      <c r="I18" s="45">
        <f>SUMIFS(PAPI20_22_23[Recurso financeiro estimado no ano (R$) - CFURH],PAPI20_22_23[SubPDC],'Consolidaçao - 1'!H18,PAPI20_22_23[Ano],2022)</f>
        <v>0</v>
      </c>
      <c r="J18" s="45">
        <f>SUMIFS(PAPI20_22_23[Recurso financeiro estimado no ano
(R$) - Cobrança Estadual],PAPI20_22_23[SubPDC],'Consolidaçao - 1'!H18,PAPI20_22_23[Ano],2022)</f>
        <v>0</v>
      </c>
      <c r="K18" s="45">
        <f>SUMIFS(PAPI20_22_23[Recurso financeiro estimado no ano
(R$) - Cobrança Federal],PAPI20_22_23[SubPDC],'Consolidaçao - 1'!H18,PAPI20_22_23[Ano],2022)</f>
        <v>0</v>
      </c>
      <c r="L18" s="45">
        <f>SUMIFS(PAPI20_22_23[Recurso financeiro estimado no ano (R$) - Outras],PAPI20_22_23[SubPDC],'Consolidaçao - 1'!H18,PAPI20_22_23[Ano],2022)</f>
        <v>0</v>
      </c>
      <c r="M18" s="42">
        <f t="shared" si="1"/>
        <v>0</v>
      </c>
      <c r="N18" s="45">
        <f>SUMIFS(PAPI20_22_23[Recurso financeiro estimado no ano (R$) - CFURH],PAPI20_22_23[SubPDC],'Consolidaçao - 1'!H18,PAPI20_22_23[Ano],2023)</f>
        <v>0</v>
      </c>
      <c r="O18" s="45">
        <f>SUMIFS(PAPI20_22_23[Recurso financeiro estimado no ano
(R$) - Cobrança Estadual],PAPI20_22_23[SubPDC],'Consolidaçao - 1'!H18,PAPI20_22_23[Ano],2023)</f>
        <v>350000</v>
      </c>
      <c r="P18" s="45">
        <f>SUMIFS(PAPI20_22_23[Recurso financeiro estimado no ano
(R$) - Cobrança Federal],PAPI20_22_23[SubPDC],'Consolidaçao - 1'!H18,PAPI20_22_23[Ano],2023)</f>
        <v>0</v>
      </c>
      <c r="Q18" s="45">
        <f>SUMIFS(PAPI20_22_23[Recurso financeiro estimado no ano (R$) - Outras],PAPI20_22_23[SubPDC],'Consolidaçao - 1'!H18,PAPI20_22_23[Ano],2023)</f>
        <v>0</v>
      </c>
      <c r="R18" s="43">
        <f t="shared" si="2"/>
        <v>350000</v>
      </c>
      <c r="S18" s="44">
        <f t="shared" si="3"/>
        <v>350000</v>
      </c>
    </row>
    <row r="19" spans="1:19" x14ac:dyDescent="0.25">
      <c r="A19" s="3" t="s">
        <v>71</v>
      </c>
      <c r="B19" s="40">
        <f>SUMIFS(PAPI20_21[Recurso financeiro estimado no ano (R$) - CFURH],PAPI20_21[SubPDC],A19,PAPI20_21[Ano],2021)</f>
        <v>0</v>
      </c>
      <c r="C19" s="40">
        <f>SUMIFS(PAPI20_21[Recurso financeiro estimado no ano
(R$) - Cobrança Estadual],PAPI20_21[SubPDC],A19,PAPI20_21[Ano],2021)</f>
        <v>261270</v>
      </c>
      <c r="D19" s="40">
        <f>SUMIFS(PAPI20_21[Recurso financeiro estimado no ano
(R$) - Cobrança Federal],PAPI20_21[SubPDC],A19,PAPI20_21[Ano],2021)</f>
        <v>0</v>
      </c>
      <c r="E19" s="40">
        <f>SUMIFS(PAPI20_21[Recurso financeiro estimado no ano (R$) - Outras],PAPI20_21[SubPDC],A19,PAPI20_21[Ano],2021)</f>
        <v>0</v>
      </c>
      <c r="F19" s="41">
        <f t="shared" si="0"/>
        <v>261270</v>
      </c>
      <c r="H19" s="3" t="s">
        <v>34</v>
      </c>
      <c r="I19" s="45">
        <f>SUMIFS(PAPI20_22_23[Recurso financeiro estimado no ano (R$) - CFURH],PAPI20_22_23[SubPDC],'Consolidaçao - 1'!H19,PAPI20_22_23[Ano],2022)</f>
        <v>917289.16</v>
      </c>
      <c r="J19" s="45">
        <f>SUMIFS(PAPI20_22_23[Recurso financeiro estimado no ano
(R$) - Cobrança Estadual],PAPI20_22_23[SubPDC],'Consolidaçao - 1'!H19,PAPI20_22_23[Ano],2022)</f>
        <v>0</v>
      </c>
      <c r="K19" s="45">
        <f>SUMIFS(PAPI20_22_23[Recurso financeiro estimado no ano
(R$) - Cobrança Federal],PAPI20_22_23[SubPDC],'Consolidaçao - 1'!H19,PAPI20_22_23[Ano],2022)</f>
        <v>0</v>
      </c>
      <c r="L19" s="45">
        <f>SUMIFS(PAPI20_22_23[Recurso financeiro estimado no ano (R$) - Outras],PAPI20_22_23[SubPDC],'Consolidaçao - 1'!H19,PAPI20_22_23[Ano],2022)</f>
        <v>0</v>
      </c>
      <c r="M19" s="42">
        <f t="shared" si="1"/>
        <v>917289.16</v>
      </c>
      <c r="N19" s="45">
        <f>SUMIFS(PAPI20_22_23[Recurso financeiro estimado no ano (R$) - CFURH],PAPI20_22_23[SubPDC],'Consolidaçao - 1'!H19,PAPI20_22_23[Ano],2023)</f>
        <v>917289.16</v>
      </c>
      <c r="O19" s="45">
        <f>SUMIFS(PAPI20_22_23[Recurso financeiro estimado no ano
(R$) - Cobrança Estadual],PAPI20_22_23[SubPDC],'Consolidaçao - 1'!H19,PAPI20_22_23[Ano],2023)</f>
        <v>0</v>
      </c>
      <c r="P19" s="45">
        <f>SUMIFS(PAPI20_22_23[Recurso financeiro estimado no ano
(R$) - Cobrança Federal],PAPI20_22_23[SubPDC],'Consolidaçao - 1'!H19,PAPI20_22_23[Ano],2023)</f>
        <v>0</v>
      </c>
      <c r="Q19" s="45">
        <f>SUMIFS(PAPI20_22_23[Recurso financeiro estimado no ano (R$) - Outras],PAPI20_22_23[SubPDC],'Consolidaçao - 1'!H19,PAPI20_22_23[Ano],2023)</f>
        <v>0</v>
      </c>
      <c r="R19" s="43">
        <f t="shared" si="2"/>
        <v>917289.16</v>
      </c>
      <c r="S19" s="44">
        <f t="shared" si="3"/>
        <v>1834578.32</v>
      </c>
    </row>
    <row r="20" spans="1:19" x14ac:dyDescent="0.25">
      <c r="A20" s="3" t="s">
        <v>72</v>
      </c>
      <c r="B20" s="40">
        <f>SUMIFS(PAPI20_21[Recurso financeiro estimado no ano (R$) - CFURH],PAPI20_21[SubPDC],A20,PAPI20_21[Ano],2021)</f>
        <v>0</v>
      </c>
      <c r="C20" s="40">
        <f>SUMIFS(PAPI20_21[Recurso financeiro estimado no ano
(R$) - Cobrança Estadual],PAPI20_21[SubPDC],A20,PAPI20_21[Ano],2021)</f>
        <v>0</v>
      </c>
      <c r="D20" s="40">
        <f>SUMIFS(PAPI20_21[Recurso financeiro estimado no ano
(R$) - Cobrança Federal],PAPI20_21[SubPDC],A20,PAPI20_21[Ano],2021)</f>
        <v>0</v>
      </c>
      <c r="E20" s="40">
        <f>SUMIFS(PAPI20_21[Recurso financeiro estimado no ano (R$) - Outras],PAPI20_21[SubPDC],A20,PAPI20_21[Ano],2021)</f>
        <v>0</v>
      </c>
      <c r="F20" s="41">
        <f t="shared" si="0"/>
        <v>0</v>
      </c>
      <c r="H20" s="3" t="s">
        <v>73</v>
      </c>
      <c r="I20" s="45">
        <f>SUMIFS(PAPI20_22_23[Recurso financeiro estimado no ano (R$) - CFURH],PAPI20_22_23[SubPDC],'Consolidaçao - 1'!H20,PAPI20_22_23[Ano],2022)</f>
        <v>0</v>
      </c>
      <c r="J20" s="45">
        <f>SUMIFS(PAPI20_22_23[Recurso financeiro estimado no ano
(R$) - Cobrança Estadual],PAPI20_22_23[SubPDC],'Consolidaçao - 1'!H20,PAPI20_22_23[Ano],2022)</f>
        <v>0</v>
      </c>
      <c r="K20" s="45">
        <f>SUMIFS(PAPI20_22_23[Recurso financeiro estimado no ano
(R$) - Cobrança Federal],PAPI20_22_23[SubPDC],'Consolidaçao - 1'!H20,PAPI20_22_23[Ano],2022)</f>
        <v>0</v>
      </c>
      <c r="L20" s="45">
        <f>SUMIFS(PAPI20_22_23[Recurso financeiro estimado no ano (R$) - Outras],PAPI20_22_23[SubPDC],'Consolidaçao - 1'!H20,PAPI20_22_23[Ano],2022)</f>
        <v>0</v>
      </c>
      <c r="M20" s="42">
        <f t="shared" si="1"/>
        <v>0</v>
      </c>
      <c r="N20" s="45">
        <f>SUMIFS(PAPI20_22_23[Recurso financeiro estimado no ano (R$) - CFURH],PAPI20_22_23[SubPDC],'Consolidaçao - 1'!H20,PAPI20_22_23[Ano],2023)</f>
        <v>0</v>
      </c>
      <c r="O20" s="45">
        <f>SUMIFS(PAPI20_22_23[Recurso financeiro estimado no ano
(R$) - Cobrança Estadual],PAPI20_22_23[SubPDC],'Consolidaçao - 1'!H20,PAPI20_22_23[Ano],2023)</f>
        <v>0</v>
      </c>
      <c r="P20" s="45">
        <f>SUMIFS(PAPI20_22_23[Recurso financeiro estimado no ano
(R$) - Cobrança Federal],PAPI20_22_23[SubPDC],'Consolidaçao - 1'!H20,PAPI20_22_23[Ano],2023)</f>
        <v>0</v>
      </c>
      <c r="Q20" s="45">
        <f>SUMIFS(PAPI20_22_23[Recurso financeiro estimado no ano (R$) - Outras],PAPI20_22_23[SubPDC],'Consolidaçao - 1'!H20,PAPI20_22_23[Ano],2023)</f>
        <v>0</v>
      </c>
      <c r="R20" s="43">
        <f t="shared" si="2"/>
        <v>0</v>
      </c>
      <c r="S20" s="44">
        <f t="shared" si="3"/>
        <v>0</v>
      </c>
    </row>
    <row r="21" spans="1:19" x14ac:dyDescent="0.25">
      <c r="A21" s="3" t="s">
        <v>31</v>
      </c>
      <c r="B21" s="40">
        <f>SUMIFS(PAPI20_21[Recurso financeiro estimado no ano (R$) - CFURH],PAPI20_21[SubPDC],A21,PAPI20_21[Ano],2021)</f>
        <v>0</v>
      </c>
      <c r="C21" s="40">
        <f>SUMIFS(PAPI20_21[Recurso financeiro estimado no ano
(R$) - Cobrança Estadual],PAPI20_21[SubPDC],A21,PAPI20_21[Ano],2021)</f>
        <v>696720</v>
      </c>
      <c r="D21" s="40">
        <f>SUMIFS(PAPI20_21[Recurso financeiro estimado no ano
(R$) - Cobrança Federal],PAPI20_21[SubPDC],A21,PAPI20_21[Ano],2021)</f>
        <v>0</v>
      </c>
      <c r="E21" s="40">
        <f>SUMIFS(PAPI20_21[Recurso financeiro estimado no ano (R$) - Outras],PAPI20_21[SubPDC],A21,PAPI20_21[Ano],2021)</f>
        <v>0</v>
      </c>
      <c r="F21" s="41">
        <f t="shared" si="0"/>
        <v>696720</v>
      </c>
      <c r="H21" s="3" t="s">
        <v>74</v>
      </c>
      <c r="I21" s="45">
        <f>SUMIFS(PAPI20_22_23[Recurso financeiro estimado no ano (R$) - CFURH],PAPI20_22_23[SubPDC],'Consolidaçao - 1'!H21,PAPI20_22_23[Ano],2022)</f>
        <v>0</v>
      </c>
      <c r="J21" s="45">
        <f>SUMIFS(PAPI20_22_23[Recurso financeiro estimado no ano
(R$) - Cobrança Estadual],PAPI20_22_23[SubPDC],'Consolidaçao - 1'!H21,PAPI20_22_23[Ano],2022)</f>
        <v>0</v>
      </c>
      <c r="K21" s="45">
        <f>SUMIFS(PAPI20_22_23[Recurso financeiro estimado no ano
(R$) - Cobrança Federal],PAPI20_22_23[SubPDC],'Consolidaçao - 1'!H21,PAPI20_22_23[Ano],2022)</f>
        <v>0</v>
      </c>
      <c r="L21" s="45">
        <f>SUMIFS(PAPI20_22_23[Recurso financeiro estimado no ano (R$) - Outras],PAPI20_22_23[SubPDC],'Consolidaçao - 1'!H21,PAPI20_22_23[Ano],2022)</f>
        <v>0</v>
      </c>
      <c r="M21" s="42">
        <f t="shared" si="1"/>
        <v>0</v>
      </c>
      <c r="N21" s="45">
        <f>SUMIFS(PAPI20_22_23[Recurso financeiro estimado no ano (R$) - CFURH],PAPI20_22_23[SubPDC],'Consolidaçao - 1'!H21,PAPI20_22_23[Ano],2023)</f>
        <v>0</v>
      </c>
      <c r="O21" s="45">
        <f>SUMIFS(PAPI20_22_23[Recurso financeiro estimado no ano
(R$) - Cobrança Estadual],PAPI20_22_23[SubPDC],'Consolidaçao - 1'!H21,PAPI20_22_23[Ano],2023)</f>
        <v>0</v>
      </c>
      <c r="P21" s="45">
        <f>SUMIFS(PAPI20_22_23[Recurso financeiro estimado no ano
(R$) - Cobrança Federal],PAPI20_22_23[SubPDC],'Consolidaçao - 1'!H21,PAPI20_22_23[Ano],2023)</f>
        <v>0</v>
      </c>
      <c r="Q21" s="45">
        <f>SUMIFS(PAPI20_22_23[Recurso financeiro estimado no ano (R$) - Outras],PAPI20_22_23[SubPDC],'Consolidaçao - 1'!H21,PAPI20_22_23[Ano],2023)</f>
        <v>0</v>
      </c>
      <c r="R21" s="43">
        <f t="shared" si="2"/>
        <v>0</v>
      </c>
      <c r="S21" s="44">
        <f t="shared" si="3"/>
        <v>0</v>
      </c>
    </row>
    <row r="22" spans="1:19" x14ac:dyDescent="0.25">
      <c r="A22" s="3" t="s">
        <v>33</v>
      </c>
      <c r="B22" s="40">
        <f>SUMIFS(PAPI20_21[Recurso financeiro estimado no ano (R$) - CFURH],PAPI20_21[SubPDC],A22,PAPI20_21[Ano],2021)</f>
        <v>0</v>
      </c>
      <c r="C22" s="40">
        <f>SUMIFS(PAPI20_21[Recurso financeiro estimado no ano
(R$) - Cobrança Estadual],PAPI20_21[SubPDC],A22,PAPI20_21[Ano],2021)</f>
        <v>696720</v>
      </c>
      <c r="D22" s="40">
        <f>SUMIFS(PAPI20_21[Recurso financeiro estimado no ano
(R$) - Cobrança Federal],PAPI20_21[SubPDC],A22,PAPI20_21[Ano],2021)</f>
        <v>0</v>
      </c>
      <c r="E22" s="40">
        <f>SUMIFS(PAPI20_21[Recurso financeiro estimado no ano (R$) - Outras],PAPI20_21[SubPDC],A22,PAPI20_21[Ano],2021)</f>
        <v>0</v>
      </c>
      <c r="F22" s="41">
        <f t="shared" si="0"/>
        <v>696720</v>
      </c>
      <c r="H22" s="3" t="s">
        <v>75</v>
      </c>
      <c r="I22" s="45">
        <f>SUMIFS(PAPI20_22_23[Recurso financeiro estimado no ano (R$) - CFURH],PAPI20_22_23[SubPDC],'Consolidaçao - 1'!H22,PAPI20_22_23[Ano],2022)</f>
        <v>0</v>
      </c>
      <c r="J22" s="45">
        <f>SUMIFS(PAPI20_22_23[Recurso financeiro estimado no ano
(R$) - Cobrança Estadual],PAPI20_22_23[SubPDC],'Consolidaçao - 1'!H22,PAPI20_22_23[Ano],2022)</f>
        <v>318163.19</v>
      </c>
      <c r="K22" s="45">
        <f>SUMIFS(PAPI20_22_23[Recurso financeiro estimado no ano
(R$) - Cobrança Federal],PAPI20_22_23[SubPDC],'Consolidaçao - 1'!H22,PAPI20_22_23[Ano],2022)</f>
        <v>0</v>
      </c>
      <c r="L22" s="45">
        <f>SUMIFS(PAPI20_22_23[Recurso financeiro estimado no ano (R$) - Outras],PAPI20_22_23[SubPDC],'Consolidaçao - 1'!H22,PAPI20_22_23[Ano],2022)</f>
        <v>0</v>
      </c>
      <c r="M22" s="42">
        <f t="shared" si="1"/>
        <v>318163.19</v>
      </c>
      <c r="N22" s="45">
        <f>SUMIFS(PAPI20_22_23[Recurso financeiro estimado no ano (R$) - CFURH],PAPI20_22_23[SubPDC],'Consolidaçao - 1'!H22,PAPI20_22_23[Ano],2023)</f>
        <v>0</v>
      </c>
      <c r="O22" s="45">
        <f>SUMIFS(PAPI20_22_23[Recurso financeiro estimado no ano
(R$) - Cobrança Estadual],PAPI20_22_23[SubPDC],'Consolidaçao - 1'!H22,PAPI20_22_23[Ano],2023)</f>
        <v>325477.28999999998</v>
      </c>
      <c r="P22" s="45">
        <f>SUMIFS(PAPI20_22_23[Recurso financeiro estimado no ano
(R$) - Cobrança Federal],PAPI20_22_23[SubPDC],'Consolidaçao - 1'!H22,PAPI20_22_23[Ano],2023)</f>
        <v>0</v>
      </c>
      <c r="Q22" s="45">
        <f>SUMIFS(PAPI20_22_23[Recurso financeiro estimado no ano (R$) - Outras],PAPI20_22_23[SubPDC],'Consolidaçao - 1'!H22,PAPI20_22_23[Ano],2023)</f>
        <v>0</v>
      </c>
      <c r="R22" s="43">
        <f t="shared" si="2"/>
        <v>325477.28999999998</v>
      </c>
      <c r="S22" s="44">
        <f t="shared" si="3"/>
        <v>643640.48</v>
      </c>
    </row>
    <row r="23" spans="1:19" x14ac:dyDescent="0.25">
      <c r="A23" s="3" t="s">
        <v>34</v>
      </c>
      <c r="B23" s="40">
        <f>SUMIFS(PAPI20_21[Recurso financeiro estimado no ano (R$) - CFURH],PAPI20_21[SubPDC],A23,PAPI20_21[Ano],2021)</f>
        <v>1232961.47</v>
      </c>
      <c r="C23" s="40">
        <f>SUMIFS(PAPI20_21[Recurso financeiro estimado no ano
(R$) - Cobrança Estadual],PAPI20_21[SubPDC],A23,PAPI20_21[Ano],2021)</f>
        <v>0</v>
      </c>
      <c r="D23" s="40">
        <f>SUMIFS(PAPI20_21[Recurso financeiro estimado no ano
(R$) - Cobrança Federal],PAPI20_21[SubPDC],A23,PAPI20_21[Ano],2021)</f>
        <v>0</v>
      </c>
      <c r="E23" s="40">
        <f>SUMIFS(PAPI20_21[Recurso financeiro estimado no ano (R$) - Outras],PAPI20_21[SubPDC],A23,PAPI20_21[Ano],2021)</f>
        <v>0</v>
      </c>
      <c r="F23" s="41">
        <f t="shared" si="0"/>
        <v>1232961.47</v>
      </c>
      <c r="H23" s="3" t="s">
        <v>76</v>
      </c>
      <c r="I23" s="45">
        <f>SUMIFS(PAPI20_22_23[Recurso financeiro estimado no ano (R$) - CFURH],PAPI20_22_23[SubPDC],'Consolidaçao - 1'!H23,PAPI20_22_23[Ano],2022)</f>
        <v>0</v>
      </c>
      <c r="J23" s="45">
        <f>SUMIFS(PAPI20_22_23[Recurso financeiro estimado no ano
(R$) - Cobrança Estadual],PAPI20_22_23[SubPDC],'Consolidaçao - 1'!H23,PAPI20_22_23[Ano],2022)</f>
        <v>0</v>
      </c>
      <c r="K23" s="45">
        <f>SUMIFS(PAPI20_22_23[Recurso financeiro estimado no ano
(R$) - Cobrança Federal],PAPI20_22_23[SubPDC],'Consolidaçao - 1'!H23,PAPI20_22_23[Ano],2022)</f>
        <v>0</v>
      </c>
      <c r="L23" s="45">
        <f>SUMIFS(PAPI20_22_23[Recurso financeiro estimado no ano (R$) - Outras],PAPI20_22_23[SubPDC],'Consolidaçao - 1'!H23,PAPI20_22_23[Ano],2022)</f>
        <v>0</v>
      </c>
      <c r="M23" s="42">
        <f t="shared" si="1"/>
        <v>0</v>
      </c>
      <c r="N23" s="45">
        <f>SUMIFS(PAPI20_22_23[Recurso financeiro estimado no ano (R$) - CFURH],PAPI20_22_23[SubPDC],'Consolidaçao - 1'!H23,PAPI20_22_23[Ano],2023)</f>
        <v>0</v>
      </c>
      <c r="O23" s="45">
        <f>SUMIFS(PAPI20_22_23[Recurso financeiro estimado no ano
(R$) - Cobrança Estadual],PAPI20_22_23[SubPDC],'Consolidaçao - 1'!H23,PAPI20_22_23[Ano],2023)</f>
        <v>0</v>
      </c>
      <c r="P23" s="45">
        <f>SUMIFS(PAPI20_22_23[Recurso financeiro estimado no ano
(R$) - Cobrança Federal],PAPI20_22_23[SubPDC],'Consolidaçao - 1'!H23,PAPI20_22_23[Ano],2023)</f>
        <v>0</v>
      </c>
      <c r="Q23" s="45">
        <f>SUMIFS(PAPI20_22_23[Recurso financeiro estimado no ano (R$) - Outras],PAPI20_22_23[SubPDC],'Consolidaçao - 1'!H23,PAPI20_22_23[Ano],2023)</f>
        <v>0</v>
      </c>
      <c r="R23" s="43">
        <f t="shared" si="2"/>
        <v>0</v>
      </c>
      <c r="S23" s="44">
        <f t="shared" si="3"/>
        <v>0</v>
      </c>
    </row>
    <row r="24" spans="1:19" x14ac:dyDescent="0.25">
      <c r="A24" s="3" t="s">
        <v>73</v>
      </c>
      <c r="B24" s="40">
        <f>SUMIFS(PAPI20_21[Recurso financeiro estimado no ano (R$) - CFURH],PAPI20_21[SubPDC],A24,PAPI20_21[Ano],2021)</f>
        <v>0</v>
      </c>
      <c r="C24" s="40">
        <f>SUMIFS(PAPI20_21[Recurso financeiro estimado no ano
(R$) - Cobrança Estadual],PAPI20_21[SubPDC],A24,PAPI20_21[Ano],2021)</f>
        <v>0</v>
      </c>
      <c r="D24" s="40">
        <f>SUMIFS(PAPI20_21[Recurso financeiro estimado no ano
(R$) - Cobrança Federal],PAPI20_21[SubPDC],A24,PAPI20_21[Ano],2021)</f>
        <v>0</v>
      </c>
      <c r="E24" s="40">
        <f>SUMIFS(PAPI20_21[Recurso financeiro estimado no ano (R$) - Outras],PAPI20_21[SubPDC],A24,PAPI20_21[Ano],2021)</f>
        <v>0</v>
      </c>
      <c r="F24" s="41">
        <f t="shared" si="0"/>
        <v>0</v>
      </c>
      <c r="H24" s="3" t="s">
        <v>77</v>
      </c>
      <c r="I24" s="45">
        <f>SUMIFS(PAPI20_22_23[Recurso financeiro estimado no ano (R$) - CFURH],PAPI20_22_23[SubPDC],'Consolidaçao - 1'!H24,PAPI20_22_23[Ano],2022)</f>
        <v>0</v>
      </c>
      <c r="J24" s="45">
        <f>SUMIFS(PAPI20_22_23[Recurso financeiro estimado no ano
(R$) - Cobrança Estadual],PAPI20_22_23[SubPDC],'Consolidaçao - 1'!H24,PAPI20_22_23[Ano],2022)</f>
        <v>1670356.75</v>
      </c>
      <c r="K24" s="45">
        <f>SUMIFS(PAPI20_22_23[Recurso financeiro estimado no ano
(R$) - Cobrança Federal],PAPI20_22_23[SubPDC],'Consolidaçao - 1'!H24,PAPI20_22_23[Ano],2022)</f>
        <v>0</v>
      </c>
      <c r="L24" s="45">
        <f>SUMIFS(PAPI20_22_23[Recurso financeiro estimado no ano (R$) - Outras],PAPI20_22_23[SubPDC],'Consolidaçao - 1'!H24,PAPI20_22_23[Ano],2022)</f>
        <v>0</v>
      </c>
      <c r="M24" s="42">
        <f t="shared" si="1"/>
        <v>1670356.75</v>
      </c>
      <c r="N24" s="45">
        <f>SUMIFS(PAPI20_22_23[Recurso financeiro estimado no ano (R$) - CFURH],PAPI20_22_23[SubPDC],'Consolidaçao - 1'!H24,PAPI20_22_23[Ano],2023)</f>
        <v>0</v>
      </c>
      <c r="O24" s="45">
        <f>SUMIFS(PAPI20_22_23[Recurso financeiro estimado no ano
(R$) - Cobrança Estadual],PAPI20_22_23[SubPDC],'Consolidaçao - 1'!H24,PAPI20_22_23[Ano],2023)</f>
        <v>1708755.76</v>
      </c>
      <c r="P24" s="45">
        <f>SUMIFS(PAPI20_22_23[Recurso financeiro estimado no ano
(R$) - Cobrança Federal],PAPI20_22_23[SubPDC],'Consolidaçao - 1'!H24,PAPI20_22_23[Ano],2023)</f>
        <v>0</v>
      </c>
      <c r="Q24" s="45">
        <f>SUMIFS(PAPI20_22_23[Recurso financeiro estimado no ano (R$) - Outras],PAPI20_22_23[SubPDC],'Consolidaçao - 1'!H24,PAPI20_22_23[Ano],2023)</f>
        <v>0</v>
      </c>
      <c r="R24" s="43">
        <f t="shared" si="2"/>
        <v>1708755.76</v>
      </c>
      <c r="S24" s="44">
        <f t="shared" si="3"/>
        <v>3379112.51</v>
      </c>
    </row>
    <row r="25" spans="1:19" x14ac:dyDescent="0.25">
      <c r="A25" s="3" t="s">
        <v>74</v>
      </c>
      <c r="B25" s="40">
        <f>SUMIFS(PAPI20_21[Recurso financeiro estimado no ano (R$) - CFURH],PAPI20_21[SubPDC],A25,PAPI20_21[Ano],2021)</f>
        <v>0</v>
      </c>
      <c r="C25" s="40">
        <f>SUMIFS(PAPI20_21[Recurso financeiro estimado no ano
(R$) - Cobrança Estadual],PAPI20_21[SubPDC],A25,PAPI20_21[Ano],2021)</f>
        <v>0</v>
      </c>
      <c r="D25" s="40">
        <f>SUMIFS(PAPI20_21[Recurso financeiro estimado no ano
(R$) - Cobrança Federal],PAPI20_21[SubPDC],A25,PAPI20_21[Ano],2021)</f>
        <v>0</v>
      </c>
      <c r="E25" s="40">
        <f>SUMIFS(PAPI20_21[Recurso financeiro estimado no ano (R$) - Outras],PAPI20_21[SubPDC],A25,PAPI20_21[Ano],2021)</f>
        <v>0</v>
      </c>
      <c r="F25" s="41">
        <f t="shared" si="0"/>
        <v>0</v>
      </c>
      <c r="H25" s="3" t="s">
        <v>78</v>
      </c>
      <c r="I25" s="45">
        <f>SUMIFS(PAPI20_22_23[Recurso financeiro estimado no ano (R$) - CFURH],PAPI20_22_23[SubPDC],'Consolidaçao - 1'!H25,PAPI20_22_23[Ano],2022)</f>
        <v>0</v>
      </c>
      <c r="J25" s="45">
        <f>SUMIFS(PAPI20_22_23[Recurso financeiro estimado no ano
(R$) - Cobrança Estadual],PAPI20_22_23[SubPDC],'Consolidaçao - 1'!H25,PAPI20_22_23[Ano],2022)</f>
        <v>0</v>
      </c>
      <c r="K25" s="45">
        <f>SUMIFS(PAPI20_22_23[Recurso financeiro estimado no ano
(R$) - Cobrança Federal],PAPI20_22_23[SubPDC],'Consolidaçao - 1'!H25,PAPI20_22_23[Ano],2022)</f>
        <v>0</v>
      </c>
      <c r="L25" s="45">
        <f>SUMIFS(PAPI20_22_23[Recurso financeiro estimado no ano (R$) - Outras],PAPI20_22_23[SubPDC],'Consolidaçao - 1'!H25,PAPI20_22_23[Ano],2022)</f>
        <v>0</v>
      </c>
      <c r="M25" s="42">
        <f t="shared" si="1"/>
        <v>0</v>
      </c>
      <c r="N25" s="45">
        <f>SUMIFS(PAPI20_22_23[Recurso financeiro estimado no ano (R$) - CFURH],PAPI20_22_23[SubPDC],'Consolidaçao - 1'!H25,PAPI20_22_23[Ano],2023)</f>
        <v>0</v>
      </c>
      <c r="O25" s="45">
        <f>SUMIFS(PAPI20_22_23[Recurso financeiro estimado no ano
(R$) - Cobrança Estadual],PAPI20_22_23[SubPDC],'Consolidaçao - 1'!H25,PAPI20_22_23[Ano],2023)</f>
        <v>0</v>
      </c>
      <c r="P25" s="45">
        <f>SUMIFS(PAPI20_22_23[Recurso financeiro estimado no ano
(R$) - Cobrança Federal],PAPI20_22_23[SubPDC],'Consolidaçao - 1'!H25,PAPI20_22_23[Ano],2023)</f>
        <v>0</v>
      </c>
      <c r="Q25" s="45">
        <f>SUMIFS(PAPI20_22_23[Recurso financeiro estimado no ano (R$) - Outras],PAPI20_22_23[SubPDC],'Consolidaçao - 1'!H25,PAPI20_22_23[Ano],2023)</f>
        <v>0</v>
      </c>
      <c r="R25" s="43">
        <f t="shared" si="2"/>
        <v>0</v>
      </c>
      <c r="S25" s="44">
        <f t="shared" si="3"/>
        <v>0</v>
      </c>
    </row>
    <row r="26" spans="1:19" x14ac:dyDescent="0.25">
      <c r="A26" s="3" t="s">
        <v>79</v>
      </c>
      <c r="B26" s="40">
        <f>SUMIFS(PAPI20_21[Recurso financeiro estimado no ano (R$) - CFURH],PAPI20_21[SubPDC],A26,PAPI20_21[Ano],2021)</f>
        <v>0</v>
      </c>
      <c r="C26" s="40">
        <f>SUMIFS(PAPI20_21[Recurso financeiro estimado no ano
(R$) - Cobrança Estadual],PAPI20_21[SubPDC],A26,PAPI20_21[Ano],2021)</f>
        <v>0</v>
      </c>
      <c r="D26" s="40">
        <f>SUMIFS(PAPI20_21[Recurso financeiro estimado no ano
(R$) - Cobrança Federal],PAPI20_21[SubPDC],A26,PAPI20_21[Ano],2021)</f>
        <v>0</v>
      </c>
      <c r="E26" s="40">
        <f>SUMIFS(PAPI20_21[Recurso financeiro estimado no ano (R$) - Outras],PAPI20_21[SubPDC],A26,PAPI20_21[Ano],2021)</f>
        <v>0</v>
      </c>
      <c r="F26" s="41">
        <f t="shared" si="0"/>
        <v>0</v>
      </c>
      <c r="H26" s="3" t="s">
        <v>35</v>
      </c>
      <c r="I26" s="45">
        <f>SUMIFS(PAPI20_22_23[Recurso financeiro estimado no ano (R$) - CFURH],PAPI20_22_23[SubPDC],'Consolidaçao - 1'!H26,PAPI20_22_23[Ano],2022)</f>
        <v>0</v>
      </c>
      <c r="J26" s="45">
        <f>SUMIFS(PAPI20_22_23[Recurso financeiro estimado no ano
(R$) - Cobrança Estadual],PAPI20_22_23[SubPDC],'Consolidaçao - 1'!H26,PAPI20_22_23[Ano],2022)</f>
        <v>0</v>
      </c>
      <c r="K26" s="45">
        <f>SUMIFS(PAPI20_22_23[Recurso financeiro estimado no ano
(R$) - Cobrança Federal],PAPI20_22_23[SubPDC],'Consolidaçao - 1'!H26,PAPI20_22_23[Ano],2022)</f>
        <v>0</v>
      </c>
      <c r="L26" s="45">
        <f>SUMIFS(PAPI20_22_23[Recurso financeiro estimado no ano (R$) - Outras],PAPI20_22_23[SubPDC],'Consolidaçao - 1'!H26,PAPI20_22_23[Ano],2022)</f>
        <v>0</v>
      </c>
      <c r="M26" s="42">
        <f t="shared" si="1"/>
        <v>0</v>
      </c>
      <c r="N26" s="45">
        <f>SUMIFS(PAPI20_22_23[Recurso financeiro estimado no ano (R$) - CFURH],PAPI20_22_23[SubPDC],'Consolidaçao - 1'!H26,PAPI20_22_23[Ano],2023)</f>
        <v>0</v>
      </c>
      <c r="O26" s="45">
        <f>SUMIFS(PAPI20_22_23[Recurso financeiro estimado no ano
(R$) - Cobrança Estadual],PAPI20_22_23[SubPDC],'Consolidaçao - 1'!H26,PAPI20_22_23[Ano],2023)</f>
        <v>0</v>
      </c>
      <c r="P26" s="45">
        <f>SUMIFS(PAPI20_22_23[Recurso financeiro estimado no ano
(R$) - Cobrança Federal],PAPI20_22_23[SubPDC],'Consolidaçao - 1'!H26,PAPI20_22_23[Ano],2023)</f>
        <v>0</v>
      </c>
      <c r="Q26" s="45">
        <f>SUMIFS(PAPI20_22_23[Recurso financeiro estimado no ano (R$) - Outras],PAPI20_22_23[SubPDC],'Consolidaçao - 1'!H26,PAPI20_22_23[Ano],2023)</f>
        <v>0</v>
      </c>
      <c r="R26" s="43">
        <f t="shared" si="2"/>
        <v>0</v>
      </c>
      <c r="S26" s="44">
        <f t="shared" si="3"/>
        <v>0</v>
      </c>
    </row>
    <row r="27" spans="1:19" x14ac:dyDescent="0.25">
      <c r="A27" s="3" t="s">
        <v>80</v>
      </c>
      <c r="B27" s="40">
        <f>SUMIFS(PAPI20_21[Recurso financeiro estimado no ano (R$) - CFURH],PAPI20_21[SubPDC],A27,PAPI20_21[Ano],2021)</f>
        <v>0</v>
      </c>
      <c r="C27" s="40">
        <f>SUMIFS(PAPI20_21[Recurso financeiro estimado no ano
(R$) - Cobrança Estadual],PAPI20_21[SubPDC],A27,PAPI20_21[Ano],2021)</f>
        <v>435450</v>
      </c>
      <c r="D27" s="40">
        <f>SUMIFS(PAPI20_21[Recurso financeiro estimado no ano
(R$) - Cobrança Federal],PAPI20_21[SubPDC],A27,PAPI20_21[Ano],2021)</f>
        <v>0</v>
      </c>
      <c r="E27" s="40">
        <f>SUMIFS(PAPI20_21[Recurso financeiro estimado no ano (R$) - Outras],PAPI20_21[SubPDC],A27,PAPI20_21[Ano],2021)</f>
        <v>0</v>
      </c>
      <c r="F27" s="41">
        <f t="shared" si="0"/>
        <v>435450</v>
      </c>
      <c r="H27" s="3" t="s">
        <v>47</v>
      </c>
      <c r="I27" s="45">
        <f>SUMIFS(PAPI20_22_23[Recurso financeiro estimado no ano (R$) - CFURH],PAPI20_22_23[SubPDC],'Consolidaçao - 1'!H27,PAPI20_22_23[Ano],2022)</f>
        <v>0</v>
      </c>
      <c r="J27" s="45">
        <f>SUMIFS(PAPI20_22_23[Recurso financeiro estimado no ano
(R$) - Cobrança Estadual],PAPI20_22_23[SubPDC],'Consolidaçao - 1'!H27,PAPI20_22_23[Ano],2022)</f>
        <v>159081.60000000001</v>
      </c>
      <c r="K27" s="45">
        <f>SUMIFS(PAPI20_22_23[Recurso financeiro estimado no ano
(R$) - Cobrança Federal],PAPI20_22_23[SubPDC],'Consolidaçao - 1'!H27,PAPI20_22_23[Ano],2022)</f>
        <v>0</v>
      </c>
      <c r="L27" s="45">
        <f>SUMIFS(PAPI20_22_23[Recurso financeiro estimado no ano (R$) - Outras],PAPI20_22_23[SubPDC],'Consolidaçao - 1'!H27,PAPI20_22_23[Ano],2022)</f>
        <v>0</v>
      </c>
      <c r="M27" s="42">
        <f t="shared" si="1"/>
        <v>159081.60000000001</v>
      </c>
      <c r="N27" s="45">
        <f>SUMIFS(PAPI20_22_23[Recurso financeiro estimado no ano (R$) - CFURH],PAPI20_22_23[SubPDC],'Consolidaçao - 1'!H27,PAPI20_22_23[Ano],2023)</f>
        <v>0</v>
      </c>
      <c r="O27" s="45">
        <f>SUMIFS(PAPI20_22_23[Recurso financeiro estimado no ano
(R$) - Cobrança Estadual],PAPI20_22_23[SubPDC],'Consolidaçao - 1'!H27,PAPI20_22_23[Ano],2023)</f>
        <v>162738.64000000001</v>
      </c>
      <c r="P27" s="45">
        <f>SUMIFS(PAPI20_22_23[Recurso financeiro estimado no ano
(R$) - Cobrança Federal],PAPI20_22_23[SubPDC],'Consolidaçao - 1'!H27,PAPI20_22_23[Ano],2023)</f>
        <v>0</v>
      </c>
      <c r="Q27" s="45">
        <f>SUMIFS(PAPI20_22_23[Recurso financeiro estimado no ano (R$) - Outras],PAPI20_22_23[SubPDC],'Consolidaçao - 1'!H27,PAPI20_22_23[Ano],2023)</f>
        <v>0</v>
      </c>
      <c r="R27" s="43">
        <f t="shared" si="2"/>
        <v>162738.64000000001</v>
      </c>
      <c r="S27" s="44">
        <f t="shared" si="3"/>
        <v>321820.24</v>
      </c>
    </row>
    <row r="28" spans="1:19" x14ac:dyDescent="0.25">
      <c r="A28" s="3" t="s">
        <v>81</v>
      </c>
      <c r="B28" s="40">
        <f>SUMIFS(PAPI20_21[Recurso financeiro estimado no ano (R$) - CFURH],PAPI20_21[SubPDC],A28,PAPI20_21[Ano],2021)</f>
        <v>0</v>
      </c>
      <c r="C28" s="40">
        <f>SUMIFS(PAPI20_21[Recurso financeiro estimado no ano
(R$) - Cobrança Estadual],PAPI20_21[SubPDC],A28,PAPI20_21[Ano],2021)</f>
        <v>0</v>
      </c>
      <c r="D28" s="40">
        <f>SUMIFS(PAPI20_21[Recurso financeiro estimado no ano
(R$) - Cobrança Federal],PAPI20_21[SubPDC],A28,PAPI20_21[Ano],2021)</f>
        <v>0</v>
      </c>
      <c r="E28" s="40">
        <f>SUMIFS(PAPI20_21[Recurso financeiro estimado no ano (R$) - Outras],PAPI20_21[SubPDC],A28,PAPI20_21[Ano],2021)</f>
        <v>0</v>
      </c>
      <c r="F28" s="41">
        <f t="shared" si="0"/>
        <v>0</v>
      </c>
      <c r="H28" s="3" t="s">
        <v>36</v>
      </c>
      <c r="I28" s="45">
        <f>SUMIFS(PAPI20_22_23[Recurso financeiro estimado no ano (R$) - CFURH],PAPI20_22_23[SubPDC],'Consolidaçao - 1'!H28,PAPI20_22_23[Ano],2022)</f>
        <v>0</v>
      </c>
      <c r="J28" s="45">
        <f>SUMIFS(PAPI20_22_23[Recurso financeiro estimado no ano
(R$) - Cobrança Estadual],PAPI20_22_23[SubPDC],'Consolidaçao - 1'!H28,PAPI20_22_23[Ano],2022)</f>
        <v>0</v>
      </c>
      <c r="K28" s="45">
        <f>SUMIFS(PAPI20_22_23[Recurso financeiro estimado no ano
(R$) - Cobrança Federal],PAPI20_22_23[SubPDC],'Consolidaçao - 1'!H28,PAPI20_22_23[Ano],2022)</f>
        <v>0</v>
      </c>
      <c r="L28" s="45">
        <f>SUMIFS(PAPI20_22_23[Recurso financeiro estimado no ano (R$) - Outras],PAPI20_22_23[SubPDC],'Consolidaçao - 1'!H28,PAPI20_22_23[Ano],2022)</f>
        <v>0</v>
      </c>
      <c r="M28" s="42">
        <f t="shared" si="1"/>
        <v>0</v>
      </c>
      <c r="N28" s="45">
        <f>SUMIFS(PAPI20_22_23[Recurso financeiro estimado no ano (R$) - CFURH],PAPI20_22_23[SubPDC],'Consolidaçao - 1'!H28,PAPI20_22_23[Ano],2023)</f>
        <v>0</v>
      </c>
      <c r="O28" s="45">
        <f>SUMIFS(PAPI20_22_23[Recurso financeiro estimado no ano
(R$) - Cobrança Estadual],PAPI20_22_23[SubPDC],'Consolidaçao - 1'!H28,PAPI20_22_23[Ano],2023)</f>
        <v>0</v>
      </c>
      <c r="P28" s="45">
        <f>SUMIFS(PAPI20_22_23[Recurso financeiro estimado no ano
(R$) - Cobrança Federal],PAPI20_22_23[SubPDC],'Consolidaçao - 1'!H28,PAPI20_22_23[Ano],2023)</f>
        <v>0</v>
      </c>
      <c r="Q28" s="45">
        <f>SUMIFS(PAPI20_22_23[Recurso financeiro estimado no ano (R$) - Outras],PAPI20_22_23[SubPDC],'Consolidaçao - 1'!H28,PAPI20_22_23[Ano],2023)</f>
        <v>0</v>
      </c>
      <c r="R28" s="43">
        <f t="shared" si="2"/>
        <v>0</v>
      </c>
      <c r="S28" s="44">
        <f t="shared" si="3"/>
        <v>0</v>
      </c>
    </row>
    <row r="29" spans="1:19" x14ac:dyDescent="0.25">
      <c r="A29" s="3" t="s">
        <v>82</v>
      </c>
      <c r="B29" s="40">
        <f>SUMIFS(PAPI20_21[Recurso financeiro estimado no ano (R$) - CFURH],PAPI20_21[SubPDC],A29,PAPI20_21[Ano],2021)</f>
        <v>0</v>
      </c>
      <c r="C29" s="40">
        <f>SUMIFS(PAPI20_21[Recurso financeiro estimado no ano
(R$) - Cobrança Estadual],PAPI20_21[SubPDC],A29,PAPI20_21[Ano],2021)</f>
        <v>0</v>
      </c>
      <c r="D29" s="40">
        <f>SUMIFS(PAPI20_21[Recurso financeiro estimado no ano
(R$) - Cobrança Federal],PAPI20_21[SubPDC],A29,PAPI20_21[Ano],2021)</f>
        <v>0</v>
      </c>
      <c r="E29" s="40">
        <f>SUMIFS(PAPI20_21[Recurso financeiro estimado no ano (R$) - Outras],PAPI20_21[SubPDC],A29,PAPI20_21[Ano],2021)</f>
        <v>0</v>
      </c>
      <c r="F29" s="41">
        <f t="shared" si="0"/>
        <v>0</v>
      </c>
    </row>
    <row r="30" spans="1:19" ht="18.75" x14ac:dyDescent="0.25">
      <c r="A30" s="3" t="s">
        <v>83</v>
      </c>
      <c r="B30" s="40">
        <f>SUMIFS(PAPI20_21[Recurso financeiro estimado no ano (R$) - CFURH],PAPI20_21[SubPDC],A30,PAPI20_21[Ano],2021)</f>
        <v>0</v>
      </c>
      <c r="C30" s="40">
        <f>SUMIFS(PAPI20_21[Recurso financeiro estimado no ano
(R$) - Cobrança Estadual],PAPI20_21[SubPDC],A30,PAPI20_21[Ano],2021)</f>
        <v>0</v>
      </c>
      <c r="D30" s="40">
        <f>SUMIFS(PAPI20_21[Recurso financeiro estimado no ano
(R$) - Cobrança Federal],PAPI20_21[SubPDC],A30,PAPI20_21[Ano],2021)</f>
        <v>0</v>
      </c>
      <c r="E30" s="40">
        <f>SUMIFS(PAPI20_21[Recurso financeiro estimado no ano (R$) - Outras],PAPI20_21[SubPDC],A30,PAPI20_21[Ano],2021)</f>
        <v>0</v>
      </c>
      <c r="F30" s="41">
        <f t="shared" si="0"/>
        <v>0</v>
      </c>
      <c r="H30" s="47" t="s">
        <v>50</v>
      </c>
      <c r="I30" s="64" t="s">
        <v>19</v>
      </c>
      <c r="J30" s="64" t="s">
        <v>30</v>
      </c>
      <c r="K30" s="64" t="s">
        <v>84</v>
      </c>
    </row>
    <row r="31" spans="1:19" x14ac:dyDescent="0.25">
      <c r="A31" s="3" t="s">
        <v>85</v>
      </c>
      <c r="B31" s="40">
        <f>SUMIFS(PAPI20_21[Recurso financeiro estimado no ano (R$) - CFURH],PAPI20_21[SubPDC],A31,PAPI20_21[Ano],2021)</f>
        <v>0</v>
      </c>
      <c r="C31" s="40">
        <f>SUMIFS(PAPI20_21[Recurso financeiro estimado no ano
(R$) - Cobrança Estadual],PAPI20_21[SubPDC],A31,PAPI20_21[Ano],2021)</f>
        <v>0</v>
      </c>
      <c r="D31" s="40">
        <f>SUMIFS(PAPI20_21[Recurso financeiro estimado no ano
(R$) - Cobrança Federal],PAPI20_21[SubPDC],A31,PAPI20_21[Ano],2021)</f>
        <v>0</v>
      </c>
      <c r="E31" s="40">
        <f>SUMIFS(PAPI20_21[Recurso financeiro estimado no ano (R$) - Outras],PAPI20_21[SubPDC],A31,PAPI20_21[Ano],2021)</f>
        <v>0</v>
      </c>
      <c r="F31" s="41">
        <f t="shared" si="0"/>
        <v>0</v>
      </c>
      <c r="H31" s="39" t="s">
        <v>2</v>
      </c>
      <c r="I31" s="63">
        <f>SUMIF(PAPI20_22_23[Prioridade do SubPDC],I$30,PAPI20_22_23[Recurso financeiro estimado no ano
(R$)])</f>
        <v>2252741.67</v>
      </c>
      <c r="J31" s="63">
        <f>SUMIF(PAPI20_22_23[Prioridade do SubPDC],J$30,PAPI20_22_23[Recurso financeiro estimado no ano
(R$)])</f>
        <v>13098286.669999998</v>
      </c>
      <c r="K31" s="63">
        <f>SUMIF(PAPI20_22_23[Prioridade do SubPDC],K$30,PAPI20_22_23[Recurso financeiro estimado no ano
(R$)])</f>
        <v>2815468.69</v>
      </c>
    </row>
    <row r="32" spans="1:19" x14ac:dyDescent="0.25">
      <c r="A32" s="3" t="s">
        <v>35</v>
      </c>
      <c r="B32" s="40">
        <f>SUMIFS(PAPI20_21[Recurso financeiro estimado no ano (R$) - CFURH],PAPI20_21[SubPDC],A32,PAPI20_21[Ano],2021)</f>
        <v>0</v>
      </c>
      <c r="C32" s="40">
        <f>SUMIFS(PAPI20_21[Recurso financeiro estimado no ano
(R$) - Cobrança Estadual],PAPI20_21[SubPDC],A32,PAPI20_21[Ano],2021)</f>
        <v>0</v>
      </c>
      <c r="D32" s="40">
        <f>SUMIFS(PAPI20_21[Recurso financeiro estimado no ano
(R$) - Cobrança Federal],PAPI20_21[SubPDC],A32,PAPI20_21[Ano],2021)</f>
        <v>0</v>
      </c>
      <c r="E32" s="40">
        <f>SUMIFS(PAPI20_21[Recurso financeiro estimado no ano (R$) - Outras],PAPI20_21[SubPDC],A32,PAPI20_21[Ano],2021)</f>
        <v>0</v>
      </c>
      <c r="F32" s="41">
        <f t="shared" si="0"/>
        <v>0</v>
      </c>
      <c r="I32" s="65">
        <f>IFERROR(I31/SUM(I31:K31),"")</f>
        <v>0.12400528656019054</v>
      </c>
      <c r="J32" s="65">
        <f>IFERROR(J31/SUM(I31:K31),"")</f>
        <v>0.7210133383651014</v>
      </c>
      <c r="K32" s="65">
        <f>IFERROR(K31/SUM(I31:K31),"")</f>
        <v>0.15498137507470808</v>
      </c>
    </row>
    <row r="33" spans="1:6" x14ac:dyDescent="0.25">
      <c r="A33" s="3" t="s">
        <v>47</v>
      </c>
      <c r="B33" s="40">
        <f>SUMIFS(PAPI20_21[Recurso financeiro estimado no ano (R$) - CFURH],PAPI20_21[SubPDC],A33,PAPI20_21[Ano],2021)</f>
        <v>0</v>
      </c>
      <c r="C33" s="40">
        <f>SUMIFS(PAPI20_21[Recurso financeiro estimado no ano
(R$) - Cobrança Estadual],PAPI20_21[SubPDC],A33,PAPI20_21[Ano],2021)</f>
        <v>261270</v>
      </c>
      <c r="D33" s="40">
        <f>SUMIFS(PAPI20_21[Recurso financeiro estimado no ano
(R$) - Cobrança Federal],PAPI20_21[SubPDC],A33,PAPI20_21[Ano],2021)</f>
        <v>0</v>
      </c>
      <c r="E33" s="40">
        <f>SUMIFS(PAPI20_21[Recurso financeiro estimado no ano (R$) - Outras],PAPI20_21[SubPDC],A33,PAPI20_21[Ano],2021)</f>
        <v>0</v>
      </c>
      <c r="F33" s="41">
        <f t="shared" si="0"/>
        <v>261270</v>
      </c>
    </row>
    <row r="34" spans="1:6" x14ac:dyDescent="0.25">
      <c r="A34" s="3" t="s">
        <v>36</v>
      </c>
      <c r="B34" s="40">
        <f>SUMIFS(PAPI20_21[Recurso financeiro estimado no ano (R$) - CFURH],PAPI20_21[SubPDC],A34,PAPI20_21[Ano],2021)</f>
        <v>0</v>
      </c>
      <c r="C34" s="40">
        <f>SUMIFS(PAPI20_21[Recurso financeiro estimado no ano
(R$) - Cobrança Estadual],PAPI20_21[SubPDC],A34,PAPI20_21[Ano],2021)</f>
        <v>0</v>
      </c>
      <c r="D34" s="40">
        <f>SUMIFS(PAPI20_21[Recurso financeiro estimado no ano
(R$) - Cobrança Federal],PAPI20_21[SubPDC],A34,PAPI20_21[Ano],2021)</f>
        <v>0</v>
      </c>
      <c r="E34" s="40">
        <f>SUMIFS(PAPI20_21[Recurso financeiro estimado no ano (R$) - Outras],PAPI20_21[SubPDC],A34,PAPI20_21[Ano],2021)</f>
        <v>0</v>
      </c>
      <c r="F34" s="41">
        <f t="shared" si="0"/>
        <v>0</v>
      </c>
    </row>
    <row r="36" spans="1:6" ht="18.75" x14ac:dyDescent="0.25">
      <c r="A36" s="46" t="s">
        <v>48</v>
      </c>
      <c r="B36" s="62" t="s">
        <v>19</v>
      </c>
      <c r="C36" s="62" t="s">
        <v>30</v>
      </c>
      <c r="D36" s="62" t="s">
        <v>84</v>
      </c>
    </row>
    <row r="37" spans="1:6" x14ac:dyDescent="0.25">
      <c r="A37" s="60" t="s">
        <v>2</v>
      </c>
      <c r="B37" s="61">
        <f>SUMIF(PAPI20_21[Prioridade do SubPDC],B$36,PAPI20_21[Recurso financeiro estimado no ano
(R$)])</f>
        <v>753111</v>
      </c>
      <c r="C37" s="61">
        <f>SUMIF(PAPI20_21[Prioridade do SubPDC],C$36,PAPI20_21[Recurso financeiro estimado no ano
(R$)])</f>
        <v>6270480</v>
      </c>
      <c r="D37" s="61">
        <f>SUMIF(PAPI20_21[Prioridade do SubPDC],D$36,PAPI20_21[Recurso financeiro estimado no ano
(R$)])</f>
        <v>2887671.4699999997</v>
      </c>
    </row>
    <row r="38" spans="1:6" x14ac:dyDescent="0.25">
      <c r="A38" s="9"/>
      <c r="B38" s="65">
        <f>B37/SUM(B37:D37)</f>
        <v>7.5985375453385615E-2</v>
      </c>
      <c r="C38" s="65">
        <f>C37/SUM(B37:D37)</f>
        <v>0.63266208709333083</v>
      </c>
      <c r="D38" s="65">
        <f>D37/SUM(B37:D37)</f>
        <v>0.29135253745328371</v>
      </c>
    </row>
    <row r="39" spans="1:6" x14ac:dyDescent="0.25">
      <c r="A39" s="9"/>
    </row>
    <row r="40" spans="1:6" x14ac:dyDescent="0.25">
      <c r="A40" s="9"/>
    </row>
    <row r="41" spans="1:6" x14ac:dyDescent="0.25">
      <c r="A41" s="9"/>
    </row>
    <row r="42" spans="1:6" x14ac:dyDescent="0.25">
      <c r="A42" s="9"/>
    </row>
    <row r="43" spans="1:6" x14ac:dyDescent="0.25">
      <c r="A43" s="9"/>
    </row>
    <row r="44" spans="1:6" x14ac:dyDescent="0.25">
      <c r="A44" s="9"/>
    </row>
    <row r="45" spans="1:6" x14ac:dyDescent="0.25">
      <c r="A45" s="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393CF-732B-4A00-821B-642DB8B3F7EF}">
  <sheetPr codeName="Planilha3">
    <tabColor theme="0"/>
  </sheetPr>
  <dimension ref="A1:Q1933"/>
  <sheetViews>
    <sheetView showGridLines="0" zoomScale="60" zoomScaleNormal="60" workbookViewId="0">
      <selection activeCell="C14" sqref="C14"/>
    </sheetView>
  </sheetViews>
  <sheetFormatPr defaultRowHeight="15" x14ac:dyDescent="0.25"/>
  <cols>
    <col min="1" max="1" width="26.5703125" style="66" bestFit="1" customWidth="1"/>
    <col min="2" max="2" width="18" style="66" bestFit="1" customWidth="1"/>
    <col min="3" max="3" width="24.42578125" style="66" bestFit="1" customWidth="1"/>
    <col min="4" max="4" width="38.42578125" style="66" bestFit="1" customWidth="1"/>
    <col min="5" max="5" width="37" bestFit="1" customWidth="1"/>
    <col min="6" max="6" width="29.140625" bestFit="1" customWidth="1"/>
    <col min="7" max="7" width="18.85546875" bestFit="1" customWidth="1"/>
    <col min="8" max="8" width="23.5703125" bestFit="1" customWidth="1"/>
    <col min="9" max="9" width="13.7109375" bestFit="1" customWidth="1"/>
    <col min="10" max="10" width="16.140625" bestFit="1" customWidth="1"/>
    <col min="11" max="11" width="20.28515625" bestFit="1" customWidth="1"/>
    <col min="18" max="16384" width="9.140625" style="66"/>
  </cols>
  <sheetData>
    <row r="1" spans="1:3" x14ac:dyDescent="0.25">
      <c r="A1" s="100" t="s">
        <v>214</v>
      </c>
      <c r="B1" s="100"/>
      <c r="C1" s="100"/>
    </row>
    <row r="2" spans="1:3" x14ac:dyDescent="0.25">
      <c r="A2" s="100" t="s">
        <v>215</v>
      </c>
    </row>
    <row r="59" s="66" customFormat="1" x14ac:dyDescent="0.25"/>
    <row r="60" s="66" customFormat="1" x14ac:dyDescent="0.25"/>
    <row r="61" s="66" customFormat="1" x14ac:dyDescent="0.25"/>
    <row r="62" s="66" customFormat="1" x14ac:dyDescent="0.25"/>
    <row r="63" s="66" customFormat="1" x14ac:dyDescent="0.25"/>
    <row r="64" s="66" customFormat="1" x14ac:dyDescent="0.25"/>
    <row r="65" spans="1:6" s="66" customFormat="1" x14ac:dyDescent="0.25"/>
    <row r="66" spans="1:6" s="66" customFormat="1" x14ac:dyDescent="0.25"/>
    <row r="67" spans="1:6" s="66" customFormat="1" x14ac:dyDescent="0.25"/>
    <row r="68" spans="1:6" s="66" customFormat="1" x14ac:dyDescent="0.25"/>
    <row r="69" spans="1:6" s="66" customFormat="1" x14ac:dyDescent="0.25">
      <c r="A69" s="66" t="s">
        <v>86</v>
      </c>
      <c r="B69" s="66" t="s">
        <v>87</v>
      </c>
      <c r="C69" s="66" t="s">
        <v>88</v>
      </c>
      <c r="D69" s="66" t="s">
        <v>89</v>
      </c>
      <c r="E69" s="66" t="s">
        <v>90</v>
      </c>
      <c r="F69" s="66" t="s">
        <v>91</v>
      </c>
    </row>
    <row r="70" spans="1:6" s="66" customFormat="1" x14ac:dyDescent="0.25">
      <c r="A70" s="104" t="s">
        <v>24</v>
      </c>
      <c r="B70" s="105">
        <v>753111</v>
      </c>
      <c r="C70" s="105">
        <v>753.11099999999999</v>
      </c>
      <c r="D70" s="106">
        <v>753111</v>
      </c>
      <c r="E70" s="106"/>
      <c r="F70" s="106"/>
    </row>
    <row r="71" spans="1:6" s="66" customFormat="1" x14ac:dyDescent="0.25">
      <c r="A71" s="104" t="s">
        <v>39</v>
      </c>
      <c r="B71" s="105">
        <v>901096.66999999993</v>
      </c>
      <c r="C71" s="105">
        <v>901.0966699999999</v>
      </c>
      <c r="D71" s="106">
        <v>901096.66999999993</v>
      </c>
      <c r="E71" s="106"/>
      <c r="F71" s="106"/>
    </row>
    <row r="72" spans="1:6" s="66" customFormat="1" x14ac:dyDescent="0.25">
      <c r="A72" s="104" t="s">
        <v>42</v>
      </c>
      <c r="B72" s="105">
        <v>1351645</v>
      </c>
      <c r="C72" s="105">
        <v>1351.645</v>
      </c>
      <c r="D72" s="106">
        <v>1078244.08</v>
      </c>
      <c r="E72" s="106"/>
      <c r="F72" s="106"/>
    </row>
    <row r="73" spans="1:6" s="66" customFormat="1" x14ac:dyDescent="0.25">
      <c r="A73" s="104" t="s">
        <v>29</v>
      </c>
      <c r="B73" s="105">
        <v>7517637.5</v>
      </c>
      <c r="C73" s="105">
        <v>7517.6374999999998</v>
      </c>
      <c r="D73" s="106">
        <v>7517637.5</v>
      </c>
      <c r="E73" s="106"/>
      <c r="F73" s="106"/>
    </row>
    <row r="74" spans="1:6" s="66" customFormat="1" x14ac:dyDescent="0.25">
      <c r="A74" s="104" t="s">
        <v>68</v>
      </c>
      <c r="B74" s="105">
        <v>836064</v>
      </c>
      <c r="C74" s="105">
        <v>836.06399999999996</v>
      </c>
      <c r="D74" s="106">
        <v>836064</v>
      </c>
      <c r="E74" s="106"/>
      <c r="F74" s="106"/>
    </row>
    <row r="75" spans="1:6" s="66" customFormat="1" x14ac:dyDescent="0.25">
      <c r="A75" s="104" t="s">
        <v>69</v>
      </c>
      <c r="B75" s="105">
        <v>1950816</v>
      </c>
      <c r="C75" s="105">
        <v>1950.816</v>
      </c>
      <c r="D75" s="106">
        <v>1950816</v>
      </c>
      <c r="E75" s="106"/>
      <c r="F75" s="106"/>
    </row>
    <row r="76" spans="1:6" s="66" customFormat="1" x14ac:dyDescent="0.25">
      <c r="A76" s="104" t="s">
        <v>65</v>
      </c>
      <c r="B76" s="105">
        <v>3153838.34</v>
      </c>
      <c r="C76" s="105">
        <v>3153.8383399999998</v>
      </c>
      <c r="D76" s="106">
        <v>3153838.34</v>
      </c>
      <c r="E76" s="106"/>
      <c r="F76" s="106"/>
    </row>
    <row r="77" spans="1:6" s="66" customFormat="1" x14ac:dyDescent="0.25">
      <c r="A77" s="104" t="s">
        <v>71</v>
      </c>
      <c r="B77" s="105">
        <v>261270</v>
      </c>
      <c r="C77" s="105">
        <v>261.27</v>
      </c>
      <c r="D77" s="106">
        <v>261270</v>
      </c>
      <c r="E77" s="106"/>
      <c r="F77" s="106"/>
    </row>
    <row r="78" spans="1:6" s="66" customFormat="1" x14ac:dyDescent="0.25">
      <c r="A78" s="104" t="s">
        <v>45</v>
      </c>
      <c r="B78" s="105">
        <v>630992.79</v>
      </c>
      <c r="C78" s="105">
        <v>630.99279000000001</v>
      </c>
      <c r="D78" s="106">
        <v>630992.79</v>
      </c>
      <c r="E78" s="106"/>
      <c r="F78" s="106"/>
    </row>
    <row r="79" spans="1:6" s="66" customFormat="1" x14ac:dyDescent="0.25">
      <c r="A79" s="104" t="s">
        <v>31</v>
      </c>
      <c r="B79" s="105">
        <v>696720</v>
      </c>
      <c r="C79" s="105">
        <v>696.72</v>
      </c>
      <c r="D79" s="106">
        <v>696720</v>
      </c>
      <c r="E79" s="106"/>
      <c r="F79" s="106"/>
    </row>
    <row r="80" spans="1:6" s="66" customFormat="1" x14ac:dyDescent="0.25">
      <c r="A80" s="104" t="s">
        <v>46</v>
      </c>
      <c r="B80" s="105">
        <v>869015.17999999993</v>
      </c>
      <c r="C80" s="105">
        <v>869.01517999999999</v>
      </c>
      <c r="D80" s="106">
        <v>869015.17999999993</v>
      </c>
      <c r="E80" s="106"/>
      <c r="F80" s="106"/>
    </row>
    <row r="81" spans="1:6" s="66" customFormat="1" x14ac:dyDescent="0.25">
      <c r="A81" s="104" t="s">
        <v>33</v>
      </c>
      <c r="B81" s="105">
        <v>696720</v>
      </c>
      <c r="C81" s="105">
        <v>696.72</v>
      </c>
      <c r="D81" s="106">
        <v>696720</v>
      </c>
      <c r="E81" s="106"/>
      <c r="F81" s="106"/>
    </row>
    <row r="82" spans="1:6" s="66" customFormat="1" x14ac:dyDescent="0.25">
      <c r="A82" s="104" t="s">
        <v>70</v>
      </c>
      <c r="B82" s="105">
        <v>350000</v>
      </c>
      <c r="C82" s="105">
        <v>350</v>
      </c>
      <c r="D82" s="106">
        <v>350000</v>
      </c>
      <c r="E82" s="106"/>
      <c r="F82" s="106"/>
    </row>
    <row r="83" spans="1:6" s="66" customFormat="1" x14ac:dyDescent="0.25">
      <c r="A83" s="104" t="s">
        <v>34</v>
      </c>
      <c r="B83" s="105">
        <v>3067539.79</v>
      </c>
      <c r="C83" s="105">
        <v>3067.5397899999998</v>
      </c>
      <c r="D83" s="106"/>
      <c r="E83" s="106"/>
      <c r="F83" s="106"/>
    </row>
    <row r="84" spans="1:6" s="66" customFormat="1" x14ac:dyDescent="0.25">
      <c r="A84" s="104" t="s">
        <v>75</v>
      </c>
      <c r="B84" s="105">
        <v>643640.48</v>
      </c>
      <c r="C84" s="105">
        <v>643.64048000000003</v>
      </c>
      <c r="D84" s="106">
        <v>643640.48</v>
      </c>
      <c r="E84" s="106"/>
      <c r="F84" s="106"/>
    </row>
    <row r="85" spans="1:6" s="66" customFormat="1" x14ac:dyDescent="0.25">
      <c r="A85" s="104" t="s">
        <v>80</v>
      </c>
      <c r="B85" s="105">
        <v>435450</v>
      </c>
      <c r="C85" s="105">
        <v>435.45</v>
      </c>
      <c r="D85" s="106">
        <v>435450</v>
      </c>
      <c r="E85" s="106"/>
      <c r="F85" s="106"/>
    </row>
    <row r="86" spans="1:6" s="66" customFormat="1" x14ac:dyDescent="0.25">
      <c r="A86" s="104" t="s">
        <v>77</v>
      </c>
      <c r="B86" s="105">
        <v>3379112.51</v>
      </c>
      <c r="C86" s="105">
        <v>3379.1125099999999</v>
      </c>
      <c r="D86" s="106">
        <v>3379112.51</v>
      </c>
      <c r="E86" s="106"/>
      <c r="F86" s="106"/>
    </row>
    <row r="87" spans="1:6" s="66" customFormat="1" x14ac:dyDescent="0.25">
      <c r="A87" s="104" t="s">
        <v>47</v>
      </c>
      <c r="B87" s="105">
        <v>583090.24</v>
      </c>
      <c r="C87" s="105">
        <v>583.09023999999999</v>
      </c>
      <c r="D87" s="106">
        <v>583090.24</v>
      </c>
      <c r="E87" s="106"/>
      <c r="F87" s="106"/>
    </row>
    <row r="88" spans="1:6" s="66" customFormat="1" x14ac:dyDescent="0.25">
      <c r="A88" s="104" t="s">
        <v>311</v>
      </c>
      <c r="B88" s="105">
        <v>28077759.500000004</v>
      </c>
      <c r="C88" s="105">
        <v>28077.759500000004</v>
      </c>
      <c r="D88" s="106">
        <v>24736818.789999999</v>
      </c>
      <c r="E88" s="106"/>
      <c r="F88" s="106"/>
    </row>
    <row r="89" spans="1:6" s="66" customFormat="1" x14ac:dyDescent="0.25">
      <c r="A89"/>
      <c r="B89"/>
      <c r="C89"/>
      <c r="D89"/>
      <c r="E89"/>
      <c r="F89"/>
    </row>
    <row r="90" spans="1:6" s="66" customFormat="1" x14ac:dyDescent="0.25">
      <c r="A90"/>
      <c r="B90"/>
      <c r="C90"/>
      <c r="D90"/>
      <c r="E90"/>
      <c r="F90"/>
    </row>
    <row r="91" spans="1:6" s="66" customFormat="1" x14ac:dyDescent="0.25">
      <c r="A91"/>
      <c r="B91"/>
      <c r="C91"/>
      <c r="D91"/>
      <c r="E91"/>
      <c r="F91"/>
    </row>
    <row r="92" spans="1:6" s="66" customFormat="1" x14ac:dyDescent="0.25">
      <c r="A92"/>
      <c r="B92"/>
      <c r="C92"/>
      <c r="D92"/>
      <c r="E92"/>
      <c r="F92"/>
    </row>
    <row r="93" spans="1:6" s="66" customFormat="1" x14ac:dyDescent="0.25"/>
    <row r="94" spans="1:6" s="66" customFormat="1" x14ac:dyDescent="0.25"/>
    <row r="95" spans="1:6" s="66" customFormat="1" x14ac:dyDescent="0.25"/>
    <row r="96" spans="1:6" s="66" customFormat="1" x14ac:dyDescent="0.25"/>
    <row r="97" s="66" customFormat="1" x14ac:dyDescent="0.25"/>
    <row r="98" s="66" customFormat="1" x14ac:dyDescent="0.25"/>
    <row r="99" s="66" customFormat="1" x14ac:dyDescent="0.25"/>
    <row r="100" s="66" customFormat="1" x14ac:dyDescent="0.25"/>
    <row r="101" s="66" customFormat="1" x14ac:dyDescent="0.25"/>
    <row r="102" s="66" customFormat="1" x14ac:dyDescent="0.25"/>
    <row r="103" s="66" customFormat="1" x14ac:dyDescent="0.25"/>
    <row r="104" s="66" customFormat="1" x14ac:dyDescent="0.25"/>
    <row r="105" s="66" customFormat="1" x14ac:dyDescent="0.25"/>
    <row r="106" s="66" customFormat="1" x14ac:dyDescent="0.25"/>
    <row r="107" s="66" customFormat="1" x14ac:dyDescent="0.25"/>
    <row r="108" s="66" customFormat="1" x14ac:dyDescent="0.25"/>
    <row r="109" s="66" customFormat="1" x14ac:dyDescent="0.25"/>
    <row r="110" s="66" customFormat="1" x14ac:dyDescent="0.25"/>
    <row r="111" s="66" customFormat="1" x14ac:dyDescent="0.25"/>
    <row r="112" s="66" customFormat="1" x14ac:dyDescent="0.25"/>
    <row r="113" s="66" customFormat="1" x14ac:dyDescent="0.25"/>
    <row r="114" s="66" customFormat="1" x14ac:dyDescent="0.25"/>
    <row r="115" s="66" customFormat="1" x14ac:dyDescent="0.25"/>
    <row r="116" s="66" customFormat="1" x14ac:dyDescent="0.25"/>
    <row r="117" s="66" customFormat="1" x14ac:dyDescent="0.25"/>
    <row r="118" s="66" customFormat="1" x14ac:dyDescent="0.25"/>
    <row r="119" s="66" customFormat="1" x14ac:dyDescent="0.25"/>
    <row r="120" s="66" customFormat="1" x14ac:dyDescent="0.25"/>
    <row r="121" s="66" customFormat="1" x14ac:dyDescent="0.25"/>
    <row r="122" s="66" customFormat="1" x14ac:dyDescent="0.25"/>
    <row r="123" s="66" customFormat="1" x14ac:dyDescent="0.25"/>
    <row r="124" s="66" customFormat="1" x14ac:dyDescent="0.25"/>
    <row r="125" s="66" customFormat="1" x14ac:dyDescent="0.25"/>
    <row r="126" s="66" customFormat="1" x14ac:dyDescent="0.25"/>
    <row r="127" s="66" customFormat="1" x14ac:dyDescent="0.25"/>
    <row r="128" s="66" customFormat="1" x14ac:dyDescent="0.25"/>
    <row r="129" s="66" customFormat="1" x14ac:dyDescent="0.25"/>
    <row r="130" s="66" customFormat="1" x14ac:dyDescent="0.25"/>
    <row r="131" s="66" customFormat="1" x14ac:dyDescent="0.25"/>
    <row r="132" s="66" customFormat="1" x14ac:dyDescent="0.25"/>
    <row r="133" s="66" customFormat="1" x14ac:dyDescent="0.25"/>
    <row r="134" s="66" customFormat="1" x14ac:dyDescent="0.25"/>
    <row r="135" s="66" customFormat="1" x14ac:dyDescent="0.25"/>
    <row r="136" s="66" customFormat="1" x14ac:dyDescent="0.25"/>
    <row r="137" s="66" customFormat="1" x14ac:dyDescent="0.25"/>
    <row r="138" s="66" customFormat="1" x14ac:dyDescent="0.25"/>
    <row r="139" s="66" customFormat="1" x14ac:dyDescent="0.25"/>
    <row r="140" s="66" customFormat="1" x14ac:dyDescent="0.25"/>
    <row r="141" s="66" customFormat="1" x14ac:dyDescent="0.25"/>
    <row r="142" s="66" customFormat="1" x14ac:dyDescent="0.25"/>
    <row r="143" s="66" customFormat="1" x14ac:dyDescent="0.25"/>
    <row r="144" s="66" customFormat="1" x14ac:dyDescent="0.25"/>
    <row r="145" s="66" customFormat="1" x14ac:dyDescent="0.25"/>
    <row r="146" s="66" customFormat="1" x14ac:dyDescent="0.25"/>
    <row r="147" s="66" customFormat="1" x14ac:dyDescent="0.25"/>
    <row r="148" s="66" customFormat="1" x14ac:dyDescent="0.25"/>
    <row r="149" s="66" customFormat="1" x14ac:dyDescent="0.25"/>
    <row r="150" s="66" customFormat="1" x14ac:dyDescent="0.25"/>
    <row r="151" s="66" customFormat="1" x14ac:dyDescent="0.25"/>
    <row r="152" s="66" customFormat="1" x14ac:dyDescent="0.25"/>
    <row r="153" s="66" customFormat="1" x14ac:dyDescent="0.25"/>
    <row r="154" s="66" customFormat="1" x14ac:dyDescent="0.25"/>
    <row r="155" s="66" customFormat="1" x14ac:dyDescent="0.25"/>
    <row r="156" s="66" customFormat="1" x14ac:dyDescent="0.25"/>
    <row r="157" s="66" customFormat="1" x14ac:dyDescent="0.25"/>
    <row r="158" s="66" customFormat="1" x14ac:dyDescent="0.25"/>
    <row r="159" s="66" customFormat="1" x14ac:dyDescent="0.25"/>
    <row r="160" s="66" customFormat="1" x14ac:dyDescent="0.25"/>
    <row r="161" s="66" customFormat="1" x14ac:dyDescent="0.25"/>
    <row r="162" s="66" customFormat="1" x14ac:dyDescent="0.25"/>
    <row r="163" s="66" customFormat="1" x14ac:dyDescent="0.25"/>
    <row r="164" s="66" customFormat="1" x14ac:dyDescent="0.25"/>
    <row r="165" s="66" customFormat="1" x14ac:dyDescent="0.25"/>
    <row r="166" s="66" customFormat="1" x14ac:dyDescent="0.25"/>
    <row r="167" s="66" customFormat="1" x14ac:dyDescent="0.25"/>
    <row r="168" s="66" customFormat="1" x14ac:dyDescent="0.25"/>
    <row r="169" s="66" customFormat="1" x14ac:dyDescent="0.25"/>
    <row r="170" s="66" customFormat="1" x14ac:dyDescent="0.25"/>
    <row r="171" s="66" customFormat="1" x14ac:dyDescent="0.25"/>
    <row r="172" s="66" customFormat="1" x14ac:dyDescent="0.25"/>
    <row r="173" s="66" customFormat="1" x14ac:dyDescent="0.25"/>
    <row r="174" s="66" customFormat="1" x14ac:dyDescent="0.25"/>
    <row r="175" s="66" customFormat="1" x14ac:dyDescent="0.25"/>
    <row r="176" s="66" customFormat="1" x14ac:dyDescent="0.25"/>
    <row r="177" s="66" customFormat="1" x14ac:dyDescent="0.25"/>
    <row r="178" s="66" customFormat="1" x14ac:dyDescent="0.25"/>
    <row r="179" s="66" customFormat="1" x14ac:dyDescent="0.25"/>
    <row r="180" s="66" customFormat="1" x14ac:dyDescent="0.25"/>
    <row r="181" s="66" customFormat="1" x14ac:dyDescent="0.25"/>
    <row r="182" s="66" customFormat="1" x14ac:dyDescent="0.25"/>
    <row r="183" s="66" customFormat="1" x14ac:dyDescent="0.25"/>
    <row r="184" s="66" customFormat="1" x14ac:dyDescent="0.25"/>
    <row r="185" s="66" customFormat="1" x14ac:dyDescent="0.25"/>
    <row r="186" s="66" customFormat="1" x14ac:dyDescent="0.25"/>
    <row r="187" s="66" customFormat="1" x14ac:dyDescent="0.25"/>
    <row r="188" s="66" customFormat="1" x14ac:dyDescent="0.25"/>
    <row r="189" s="66" customFormat="1" x14ac:dyDescent="0.25"/>
    <row r="190" s="66" customFormat="1" x14ac:dyDescent="0.25"/>
    <row r="191" s="66" customFormat="1" x14ac:dyDescent="0.25"/>
    <row r="192" s="66" customFormat="1" x14ac:dyDescent="0.25"/>
    <row r="193" s="66" customFormat="1" x14ac:dyDescent="0.25"/>
    <row r="194" s="66" customFormat="1" x14ac:dyDescent="0.25"/>
    <row r="195" s="66" customFormat="1" x14ac:dyDescent="0.25"/>
    <row r="196" s="66" customFormat="1" x14ac:dyDescent="0.25"/>
    <row r="197" s="66" customFormat="1" x14ac:dyDescent="0.25"/>
    <row r="198" s="66" customFormat="1" x14ac:dyDescent="0.25"/>
    <row r="199" s="66" customFormat="1" x14ac:dyDescent="0.25"/>
    <row r="200" s="66" customFormat="1" x14ac:dyDescent="0.25"/>
    <row r="201" s="66" customFormat="1" x14ac:dyDescent="0.25"/>
    <row r="202" s="66" customFormat="1" x14ac:dyDescent="0.25"/>
    <row r="203" s="66" customFormat="1" x14ac:dyDescent="0.25"/>
    <row r="204" s="66" customFormat="1" x14ac:dyDescent="0.25"/>
    <row r="205" s="66" customFormat="1" x14ac:dyDescent="0.25"/>
    <row r="206" s="66" customFormat="1" x14ac:dyDescent="0.25"/>
    <row r="207" s="66" customFormat="1" x14ac:dyDescent="0.25"/>
    <row r="208" s="66" customFormat="1" x14ac:dyDescent="0.25"/>
    <row r="209" s="66" customFormat="1" x14ac:dyDescent="0.25"/>
    <row r="210" s="66" customFormat="1" x14ac:dyDescent="0.25"/>
    <row r="211" s="66" customFormat="1" x14ac:dyDescent="0.25"/>
    <row r="212" s="66" customFormat="1" x14ac:dyDescent="0.25"/>
    <row r="213" s="66" customFormat="1" x14ac:dyDescent="0.25"/>
    <row r="214" s="66" customFormat="1" x14ac:dyDescent="0.25"/>
    <row r="215" s="66" customFormat="1" x14ac:dyDescent="0.25"/>
    <row r="216" s="66" customFormat="1" x14ac:dyDescent="0.25"/>
    <row r="217" s="66" customFormat="1" x14ac:dyDescent="0.25"/>
    <row r="218" s="66" customFormat="1" x14ac:dyDescent="0.25"/>
    <row r="219" s="66" customFormat="1" x14ac:dyDescent="0.25"/>
    <row r="220" s="66" customFormat="1" x14ac:dyDescent="0.25"/>
    <row r="221" s="66" customFormat="1" x14ac:dyDescent="0.25"/>
    <row r="222" s="66" customFormat="1" x14ac:dyDescent="0.25"/>
    <row r="223" s="66" customFormat="1" x14ac:dyDescent="0.25"/>
    <row r="224" s="66" customFormat="1" x14ac:dyDescent="0.25"/>
    <row r="225" s="66" customFormat="1" x14ac:dyDescent="0.25"/>
    <row r="226" s="66" customFormat="1" x14ac:dyDescent="0.25"/>
    <row r="227" s="66" customFormat="1" x14ac:dyDescent="0.25"/>
    <row r="228" s="66" customFormat="1" x14ac:dyDescent="0.25"/>
    <row r="229" s="66" customFormat="1" x14ac:dyDescent="0.25"/>
    <row r="230" s="66" customFormat="1" x14ac:dyDescent="0.25"/>
    <row r="231" s="66" customFormat="1" x14ac:dyDescent="0.25"/>
    <row r="232" s="66" customFormat="1" x14ac:dyDescent="0.25"/>
    <row r="233" s="66" customFormat="1" x14ac:dyDescent="0.25"/>
    <row r="234" s="66" customFormat="1" x14ac:dyDescent="0.25"/>
    <row r="235" s="66" customFormat="1" x14ac:dyDescent="0.25"/>
    <row r="236" s="66" customFormat="1" x14ac:dyDescent="0.25"/>
    <row r="237" s="66" customFormat="1" x14ac:dyDescent="0.25"/>
    <row r="238" s="66" customFormat="1" x14ac:dyDescent="0.25"/>
    <row r="239" s="66" customFormat="1" x14ac:dyDescent="0.25"/>
    <row r="240" s="66" customFormat="1" x14ac:dyDescent="0.25"/>
    <row r="241" s="66" customFormat="1" x14ac:dyDescent="0.25"/>
    <row r="242" s="66" customFormat="1" x14ac:dyDescent="0.25"/>
    <row r="243" s="66" customFormat="1" x14ac:dyDescent="0.25"/>
    <row r="244" s="66" customFormat="1" x14ac:dyDescent="0.25"/>
    <row r="245" s="66" customFormat="1" x14ac:dyDescent="0.25"/>
    <row r="246" s="66" customFormat="1" x14ac:dyDescent="0.25"/>
    <row r="247" s="66" customFormat="1" x14ac:dyDescent="0.25"/>
    <row r="248" s="66" customFormat="1" x14ac:dyDescent="0.25"/>
    <row r="249" s="66" customFormat="1" x14ac:dyDescent="0.25"/>
    <row r="250" s="66" customFormat="1" x14ac:dyDescent="0.25"/>
    <row r="251" s="66" customFormat="1" x14ac:dyDescent="0.25"/>
    <row r="252" s="66" customFormat="1" x14ac:dyDescent="0.25"/>
    <row r="253" s="66" customFormat="1" x14ac:dyDescent="0.25"/>
    <row r="254" s="66" customFormat="1" x14ac:dyDescent="0.25"/>
    <row r="255" s="66" customFormat="1" x14ac:dyDescent="0.25"/>
    <row r="256" s="66" customFormat="1" x14ac:dyDescent="0.25"/>
    <row r="257" s="66" customFormat="1" x14ac:dyDescent="0.25"/>
    <row r="258" s="66" customFormat="1" x14ac:dyDescent="0.25"/>
    <row r="259" s="66" customFormat="1" x14ac:dyDescent="0.25"/>
    <row r="260" s="66" customFormat="1" x14ac:dyDescent="0.25"/>
    <row r="261" s="66" customFormat="1" x14ac:dyDescent="0.25"/>
    <row r="262" s="66" customFormat="1" x14ac:dyDescent="0.25"/>
    <row r="263" s="66" customFormat="1" x14ac:dyDescent="0.25"/>
    <row r="264" s="66" customFormat="1" x14ac:dyDescent="0.25"/>
    <row r="265" s="66" customFormat="1" x14ac:dyDescent="0.25"/>
    <row r="266" s="66" customFormat="1" x14ac:dyDescent="0.25"/>
    <row r="267" s="66" customFormat="1" x14ac:dyDescent="0.25"/>
    <row r="268" s="66" customFormat="1" x14ac:dyDescent="0.25"/>
    <row r="269" s="66" customFormat="1" x14ac:dyDescent="0.25"/>
    <row r="270" s="66" customFormat="1" x14ac:dyDescent="0.25"/>
    <row r="271" s="66" customFormat="1" x14ac:dyDescent="0.25"/>
    <row r="272" s="66" customFormat="1" x14ac:dyDescent="0.25"/>
    <row r="273" s="66" customFormat="1" x14ac:dyDescent="0.25"/>
    <row r="274" s="66" customFormat="1" x14ac:dyDescent="0.25"/>
    <row r="275" s="66" customFormat="1" x14ac:dyDescent="0.25"/>
    <row r="276" s="66" customFormat="1" x14ac:dyDescent="0.25"/>
    <row r="277" s="66" customFormat="1" x14ac:dyDescent="0.25"/>
    <row r="278" s="66" customFormat="1" x14ac:dyDescent="0.25"/>
    <row r="279" s="66" customFormat="1" x14ac:dyDescent="0.25"/>
    <row r="280" s="66" customFormat="1" x14ac:dyDescent="0.25"/>
    <row r="281" s="66" customFormat="1" x14ac:dyDescent="0.25"/>
    <row r="282" s="66" customFormat="1" x14ac:dyDescent="0.25"/>
    <row r="283" s="66" customFormat="1" x14ac:dyDescent="0.25"/>
    <row r="284" s="66" customFormat="1" x14ac:dyDescent="0.25"/>
    <row r="285" s="66" customFormat="1" x14ac:dyDescent="0.25"/>
    <row r="286" s="66" customFormat="1" x14ac:dyDescent="0.25"/>
    <row r="287" s="66" customFormat="1" x14ac:dyDescent="0.25"/>
    <row r="288" s="66" customFormat="1" x14ac:dyDescent="0.25"/>
    <row r="289" s="66" customFormat="1" x14ac:dyDescent="0.25"/>
    <row r="290" s="66" customFormat="1" x14ac:dyDescent="0.25"/>
    <row r="291" s="66" customFormat="1" x14ac:dyDescent="0.25"/>
    <row r="292" s="66" customFormat="1" x14ac:dyDescent="0.25"/>
    <row r="293" s="66" customFormat="1" x14ac:dyDescent="0.25"/>
    <row r="294" s="66" customFormat="1" x14ac:dyDescent="0.25"/>
    <row r="295" s="66" customFormat="1" x14ac:dyDescent="0.25"/>
    <row r="296" s="66" customFormat="1" x14ac:dyDescent="0.25"/>
    <row r="297" s="66" customFormat="1" x14ac:dyDescent="0.25"/>
    <row r="298" s="66" customFormat="1" x14ac:dyDescent="0.25"/>
    <row r="299" s="66" customFormat="1" x14ac:dyDescent="0.25"/>
    <row r="300" s="66" customFormat="1" x14ac:dyDescent="0.25"/>
    <row r="301" s="66" customFormat="1" x14ac:dyDescent="0.25"/>
    <row r="302" s="66" customFormat="1" x14ac:dyDescent="0.25"/>
    <row r="303" s="66" customFormat="1" x14ac:dyDescent="0.25"/>
    <row r="304" s="66" customFormat="1" x14ac:dyDescent="0.25"/>
    <row r="305" s="66" customFormat="1" x14ac:dyDescent="0.25"/>
    <row r="306" s="66" customFormat="1" x14ac:dyDescent="0.25"/>
    <row r="307" s="66" customFormat="1" x14ac:dyDescent="0.25"/>
    <row r="308" s="66" customFormat="1" x14ac:dyDescent="0.25"/>
    <row r="309" s="66" customFormat="1" x14ac:dyDescent="0.25"/>
    <row r="310" s="66" customFormat="1" x14ac:dyDescent="0.25"/>
    <row r="311" s="66" customFormat="1" x14ac:dyDescent="0.25"/>
    <row r="312" s="66" customFormat="1" x14ac:dyDescent="0.25"/>
    <row r="313" s="66" customFormat="1" x14ac:dyDescent="0.25"/>
    <row r="314" s="66" customFormat="1" x14ac:dyDescent="0.25"/>
    <row r="315" s="66" customFormat="1" x14ac:dyDescent="0.25"/>
    <row r="316" s="66" customFormat="1" x14ac:dyDescent="0.25"/>
    <row r="317" s="66" customFormat="1" x14ac:dyDescent="0.25"/>
    <row r="318" s="66" customFormat="1" x14ac:dyDescent="0.25"/>
    <row r="319" s="66" customFormat="1" x14ac:dyDescent="0.25"/>
    <row r="320" s="66" customFormat="1" x14ac:dyDescent="0.25"/>
    <row r="321" s="66" customFormat="1" x14ac:dyDescent="0.25"/>
    <row r="322" s="66" customFormat="1" x14ac:dyDescent="0.25"/>
    <row r="323" s="66" customFormat="1" x14ac:dyDescent="0.25"/>
    <row r="324" s="66" customFormat="1" x14ac:dyDescent="0.25"/>
    <row r="325" s="66" customFormat="1" x14ac:dyDescent="0.25"/>
    <row r="326" s="66" customFormat="1" x14ac:dyDescent="0.25"/>
    <row r="327" s="66" customFormat="1" x14ac:dyDescent="0.25"/>
    <row r="328" s="66" customFormat="1" x14ac:dyDescent="0.25"/>
    <row r="329" s="66" customFormat="1" x14ac:dyDescent="0.25"/>
    <row r="330" s="66" customFormat="1" x14ac:dyDescent="0.25"/>
    <row r="331" s="66" customFormat="1" x14ac:dyDescent="0.25"/>
    <row r="332" s="66" customFormat="1" x14ac:dyDescent="0.25"/>
    <row r="333" s="66" customFormat="1" x14ac:dyDescent="0.25"/>
    <row r="334" s="66" customFormat="1" x14ac:dyDescent="0.25"/>
    <row r="335" s="66" customFormat="1" x14ac:dyDescent="0.25"/>
    <row r="336" s="66" customFormat="1" x14ac:dyDescent="0.25"/>
    <row r="337" s="66" customFormat="1" x14ac:dyDescent="0.25"/>
    <row r="338" s="66" customFormat="1" x14ac:dyDescent="0.25"/>
    <row r="339" s="66" customFormat="1" x14ac:dyDescent="0.25"/>
    <row r="340" s="66" customFormat="1" x14ac:dyDescent="0.25"/>
    <row r="341" s="66" customFormat="1" x14ac:dyDescent="0.25"/>
    <row r="342" s="66" customFormat="1" x14ac:dyDescent="0.25"/>
    <row r="343" s="66" customFormat="1" x14ac:dyDescent="0.25"/>
    <row r="344" s="66" customFormat="1" x14ac:dyDescent="0.25"/>
    <row r="345" s="66" customFormat="1" x14ac:dyDescent="0.25"/>
    <row r="346" s="66" customFormat="1" x14ac:dyDescent="0.25"/>
    <row r="347" s="66" customFormat="1" x14ac:dyDescent="0.25"/>
    <row r="348" s="66" customFormat="1" x14ac:dyDescent="0.25"/>
    <row r="349" s="66" customFormat="1" x14ac:dyDescent="0.25"/>
    <row r="350" s="66" customFormat="1" x14ac:dyDescent="0.25"/>
    <row r="351" s="66" customFormat="1" x14ac:dyDescent="0.25"/>
    <row r="352" s="66" customFormat="1" x14ac:dyDescent="0.25"/>
    <row r="353" s="66" customFormat="1" x14ac:dyDescent="0.25"/>
    <row r="354" s="66" customFormat="1" x14ac:dyDescent="0.25"/>
    <row r="355" s="66" customFormat="1" x14ac:dyDescent="0.25"/>
    <row r="356" s="66" customFormat="1" x14ac:dyDescent="0.25"/>
    <row r="357" s="66" customFormat="1" x14ac:dyDescent="0.25"/>
    <row r="358" s="66" customFormat="1" x14ac:dyDescent="0.25"/>
    <row r="359" s="66" customFormat="1" x14ac:dyDescent="0.25"/>
    <row r="360" s="66" customFormat="1" x14ac:dyDescent="0.25"/>
    <row r="361" s="66" customFormat="1" x14ac:dyDescent="0.25"/>
    <row r="362" s="66" customFormat="1" x14ac:dyDescent="0.25"/>
    <row r="363" s="66" customFormat="1" x14ac:dyDescent="0.25"/>
    <row r="364" s="66" customFormat="1" x14ac:dyDescent="0.25"/>
    <row r="365" s="66" customFormat="1" x14ac:dyDescent="0.25"/>
    <row r="366" s="66" customFormat="1" x14ac:dyDescent="0.25"/>
    <row r="367" s="66" customFormat="1" x14ac:dyDescent="0.25"/>
    <row r="368" s="66" customFormat="1" x14ac:dyDescent="0.25"/>
    <row r="369" s="66" customFormat="1" x14ac:dyDescent="0.25"/>
    <row r="370" s="66" customFormat="1" x14ac:dyDescent="0.25"/>
    <row r="371" s="66" customFormat="1" x14ac:dyDescent="0.25"/>
    <row r="372" s="66" customFormat="1" x14ac:dyDescent="0.25"/>
    <row r="373" s="66" customFormat="1" x14ac:dyDescent="0.25"/>
    <row r="374" s="66" customFormat="1" x14ac:dyDescent="0.25"/>
    <row r="375" s="66" customFormat="1" x14ac:dyDescent="0.25"/>
    <row r="376" s="66" customFormat="1" x14ac:dyDescent="0.25"/>
    <row r="377" s="66" customFormat="1" x14ac:dyDescent="0.25"/>
    <row r="378" s="66" customFormat="1" x14ac:dyDescent="0.25"/>
    <row r="379" s="66" customFormat="1" x14ac:dyDescent="0.25"/>
    <row r="380" s="66" customFormat="1" x14ac:dyDescent="0.25"/>
    <row r="381" s="66" customFormat="1" x14ac:dyDescent="0.25"/>
    <row r="382" s="66" customFormat="1" x14ac:dyDescent="0.25"/>
    <row r="383" s="66" customFormat="1" x14ac:dyDescent="0.25"/>
    <row r="384" s="66" customFormat="1" x14ac:dyDescent="0.25"/>
    <row r="385" s="66" customFormat="1" x14ac:dyDescent="0.25"/>
    <row r="386" s="66" customFormat="1" x14ac:dyDescent="0.25"/>
    <row r="387" s="66" customFormat="1" x14ac:dyDescent="0.25"/>
    <row r="388" s="66" customFormat="1" x14ac:dyDescent="0.25"/>
    <row r="389" s="66" customFormat="1" x14ac:dyDescent="0.25"/>
    <row r="390" s="66" customFormat="1" x14ac:dyDescent="0.25"/>
    <row r="391" s="66" customFormat="1" x14ac:dyDescent="0.25"/>
    <row r="392" s="66" customFormat="1" x14ac:dyDescent="0.25"/>
    <row r="393" s="66" customFormat="1" x14ac:dyDescent="0.25"/>
    <row r="394" s="66" customFormat="1" x14ac:dyDescent="0.25"/>
    <row r="395" s="66" customFormat="1" x14ac:dyDescent="0.25"/>
    <row r="396" s="66" customFormat="1" x14ac:dyDescent="0.25"/>
    <row r="397" s="66" customFormat="1" x14ac:dyDescent="0.25"/>
    <row r="398" s="66" customFormat="1" x14ac:dyDescent="0.25"/>
    <row r="399" s="66" customFormat="1" x14ac:dyDescent="0.25"/>
    <row r="400" s="66" customFormat="1" x14ac:dyDescent="0.25"/>
    <row r="401" s="66" customFormat="1" x14ac:dyDescent="0.25"/>
    <row r="402" s="66" customFormat="1" x14ac:dyDescent="0.25"/>
    <row r="403" s="66" customFormat="1" x14ac:dyDescent="0.25"/>
    <row r="404" s="66" customFormat="1" x14ac:dyDescent="0.25"/>
    <row r="405" s="66" customFormat="1" x14ac:dyDescent="0.25"/>
    <row r="406" s="66" customFormat="1" x14ac:dyDescent="0.25"/>
    <row r="407" s="66" customFormat="1" x14ac:dyDescent="0.25"/>
    <row r="408" s="66" customFormat="1" x14ac:dyDescent="0.25"/>
    <row r="409" s="66" customFormat="1" x14ac:dyDescent="0.25"/>
    <row r="410" s="66" customFormat="1" x14ac:dyDescent="0.25"/>
    <row r="411" s="66" customFormat="1" x14ac:dyDescent="0.25"/>
    <row r="412" s="66" customFormat="1" x14ac:dyDescent="0.25"/>
    <row r="413" s="66" customFormat="1" x14ac:dyDescent="0.25"/>
    <row r="414" s="66" customFormat="1" x14ac:dyDescent="0.25"/>
    <row r="415" s="66" customFormat="1" x14ac:dyDescent="0.25"/>
    <row r="416" s="66" customFormat="1" x14ac:dyDescent="0.25"/>
    <row r="417" s="66" customFormat="1" x14ac:dyDescent="0.25"/>
    <row r="418" s="66" customFormat="1" x14ac:dyDescent="0.25"/>
    <row r="419" s="66" customFormat="1" x14ac:dyDescent="0.25"/>
    <row r="420" s="66" customFormat="1" x14ac:dyDescent="0.25"/>
    <row r="421" s="66" customFormat="1" x14ac:dyDescent="0.25"/>
    <row r="422" s="66" customFormat="1" x14ac:dyDescent="0.25"/>
    <row r="423" s="66" customFormat="1" x14ac:dyDescent="0.25"/>
    <row r="424" s="66" customFormat="1" x14ac:dyDescent="0.25"/>
    <row r="425" s="66" customFormat="1" x14ac:dyDescent="0.25"/>
    <row r="426" s="66" customFormat="1" x14ac:dyDescent="0.25"/>
    <row r="427" s="66" customFormat="1" x14ac:dyDescent="0.25"/>
    <row r="428" s="66" customFormat="1" x14ac:dyDescent="0.25"/>
    <row r="429" s="66" customFormat="1" x14ac:dyDescent="0.25"/>
    <row r="430" s="66" customFormat="1" x14ac:dyDescent="0.25"/>
    <row r="431" s="66" customFormat="1" x14ac:dyDescent="0.25"/>
    <row r="432" s="66" customFormat="1" x14ac:dyDescent="0.25"/>
    <row r="433" s="66" customFormat="1" x14ac:dyDescent="0.25"/>
    <row r="434" s="66" customFormat="1" x14ac:dyDescent="0.25"/>
    <row r="435" s="66" customFormat="1" x14ac:dyDescent="0.25"/>
    <row r="436" s="66" customFormat="1" x14ac:dyDescent="0.25"/>
    <row r="437" s="66" customFormat="1" x14ac:dyDescent="0.25"/>
    <row r="438" s="66" customFormat="1" x14ac:dyDescent="0.25"/>
    <row r="439" s="66" customFormat="1" x14ac:dyDescent="0.25"/>
    <row r="440" s="66" customFormat="1" x14ac:dyDescent="0.25"/>
    <row r="441" s="66" customFormat="1" x14ac:dyDescent="0.25"/>
    <row r="442" s="66" customFormat="1" x14ac:dyDescent="0.25"/>
    <row r="443" s="66" customFormat="1" x14ac:dyDescent="0.25"/>
    <row r="444" s="66" customFormat="1" x14ac:dyDescent="0.25"/>
    <row r="445" s="66" customFormat="1" x14ac:dyDescent="0.25"/>
    <row r="446" s="66" customFormat="1" x14ac:dyDescent="0.25"/>
    <row r="447" s="66" customFormat="1" x14ac:dyDescent="0.25"/>
    <row r="448" s="66" customFormat="1" x14ac:dyDescent="0.25"/>
    <row r="449" s="66" customFormat="1" x14ac:dyDescent="0.25"/>
    <row r="450" s="66" customFormat="1" x14ac:dyDescent="0.25"/>
    <row r="451" s="66" customFormat="1" x14ac:dyDescent="0.25"/>
    <row r="452" s="66" customFormat="1" x14ac:dyDescent="0.25"/>
    <row r="453" s="66" customFormat="1" x14ac:dyDescent="0.25"/>
    <row r="454" s="66" customFormat="1" x14ac:dyDescent="0.25"/>
    <row r="455" s="66" customFormat="1" x14ac:dyDescent="0.25"/>
    <row r="456" s="66" customFormat="1" x14ac:dyDescent="0.25"/>
    <row r="457" s="66" customFormat="1" x14ac:dyDescent="0.25"/>
    <row r="458" s="66" customFormat="1" x14ac:dyDescent="0.25"/>
    <row r="459" s="66" customFormat="1" x14ac:dyDescent="0.25"/>
    <row r="460" s="66" customFormat="1" x14ac:dyDescent="0.25"/>
    <row r="461" s="66" customFormat="1" x14ac:dyDescent="0.25"/>
    <row r="462" s="66" customFormat="1" x14ac:dyDescent="0.25"/>
    <row r="463" s="66" customFormat="1" x14ac:dyDescent="0.25"/>
    <row r="464" s="66" customFormat="1" x14ac:dyDescent="0.25"/>
    <row r="465" s="66" customFormat="1" x14ac:dyDescent="0.25"/>
    <row r="466" s="66" customFormat="1" x14ac:dyDescent="0.25"/>
    <row r="467" s="66" customFormat="1" x14ac:dyDescent="0.25"/>
    <row r="468" s="66" customFormat="1" x14ac:dyDescent="0.25"/>
    <row r="469" s="66" customFormat="1" x14ac:dyDescent="0.25"/>
    <row r="470" s="66" customFormat="1" x14ac:dyDescent="0.25"/>
    <row r="471" s="66" customFormat="1" x14ac:dyDescent="0.25"/>
    <row r="472" s="66" customFormat="1" x14ac:dyDescent="0.25"/>
    <row r="473" s="66" customFormat="1" x14ac:dyDescent="0.25"/>
    <row r="474" s="66" customFormat="1" x14ac:dyDescent="0.25"/>
    <row r="475" s="66" customFormat="1" x14ac:dyDescent="0.25"/>
    <row r="476" s="66" customFormat="1" x14ac:dyDescent="0.25"/>
    <row r="477" s="66" customFormat="1" x14ac:dyDescent="0.25"/>
    <row r="478" s="66" customFormat="1" x14ac:dyDescent="0.25"/>
    <row r="479" s="66" customFormat="1" x14ac:dyDescent="0.25"/>
    <row r="480" s="66" customFormat="1" x14ac:dyDescent="0.25"/>
    <row r="481" s="66" customFormat="1" x14ac:dyDescent="0.25"/>
    <row r="482" s="66" customFormat="1" x14ac:dyDescent="0.25"/>
    <row r="483" s="66" customFormat="1" x14ac:dyDescent="0.25"/>
    <row r="484" s="66" customFormat="1" x14ac:dyDescent="0.25"/>
    <row r="485" s="66" customFormat="1" x14ac:dyDescent="0.25"/>
    <row r="486" s="66" customFormat="1" x14ac:dyDescent="0.25"/>
    <row r="487" s="66" customFormat="1" x14ac:dyDescent="0.25"/>
    <row r="488" s="66" customFormat="1" x14ac:dyDescent="0.25"/>
    <row r="489" s="66" customFormat="1" x14ac:dyDescent="0.25"/>
    <row r="490" s="66" customFormat="1" x14ac:dyDescent="0.25"/>
    <row r="491" s="66" customFormat="1" x14ac:dyDescent="0.25"/>
    <row r="492" s="66" customFormat="1" x14ac:dyDescent="0.25"/>
    <row r="493" s="66" customFormat="1" x14ac:dyDescent="0.25"/>
    <row r="494" s="66" customFormat="1" x14ac:dyDescent="0.25"/>
    <row r="495" s="66" customFormat="1" x14ac:dyDescent="0.25"/>
    <row r="496" s="66" customFormat="1" x14ac:dyDescent="0.25"/>
    <row r="497" s="66" customFormat="1" x14ac:dyDescent="0.25"/>
    <row r="498" s="66" customFormat="1" x14ac:dyDescent="0.25"/>
    <row r="499" s="66" customFormat="1" x14ac:dyDescent="0.25"/>
    <row r="500" s="66" customFormat="1" x14ac:dyDescent="0.25"/>
    <row r="501" s="66" customFormat="1" x14ac:dyDescent="0.25"/>
    <row r="502" s="66" customFormat="1" x14ac:dyDescent="0.25"/>
    <row r="503" s="66" customFormat="1" x14ac:dyDescent="0.25"/>
    <row r="504" s="66" customFormat="1" x14ac:dyDescent="0.25"/>
    <row r="505" s="66" customFormat="1" x14ac:dyDescent="0.25"/>
    <row r="506" s="66" customFormat="1" x14ac:dyDescent="0.25"/>
    <row r="507" s="66" customFormat="1" x14ac:dyDescent="0.25"/>
    <row r="508" s="66" customFormat="1" x14ac:dyDescent="0.25"/>
    <row r="509" s="66" customFormat="1" x14ac:dyDescent="0.25"/>
    <row r="510" s="66" customFormat="1" x14ac:dyDescent="0.25"/>
    <row r="511" s="66" customFormat="1" x14ac:dyDescent="0.25"/>
    <row r="512" s="66" customFormat="1" x14ac:dyDescent="0.25"/>
    <row r="513" s="66" customFormat="1" x14ac:dyDescent="0.25"/>
    <row r="514" s="66" customFormat="1" x14ac:dyDescent="0.25"/>
    <row r="515" s="66" customFormat="1" x14ac:dyDescent="0.25"/>
    <row r="516" s="66" customFormat="1" x14ac:dyDescent="0.25"/>
    <row r="517" s="66" customFormat="1" x14ac:dyDescent="0.25"/>
    <row r="518" s="66" customFormat="1" x14ac:dyDescent="0.25"/>
    <row r="519" s="66" customFormat="1" x14ac:dyDescent="0.25"/>
    <row r="520" s="66" customFormat="1" x14ac:dyDescent="0.25"/>
    <row r="521" s="66" customFormat="1" x14ac:dyDescent="0.25"/>
    <row r="522" s="66" customFormat="1" x14ac:dyDescent="0.25"/>
    <row r="523" s="66" customFormat="1" x14ac:dyDescent="0.25"/>
    <row r="524" s="66" customFormat="1" x14ac:dyDescent="0.25"/>
    <row r="525" s="66" customFormat="1" x14ac:dyDescent="0.25"/>
    <row r="526" s="66" customFormat="1" x14ac:dyDescent="0.25"/>
    <row r="527" s="66" customFormat="1" x14ac:dyDescent="0.25"/>
    <row r="528" s="66" customFormat="1" x14ac:dyDescent="0.25"/>
    <row r="529" s="66" customFormat="1" x14ac:dyDescent="0.25"/>
    <row r="530" s="66" customFormat="1" x14ac:dyDescent="0.25"/>
    <row r="531" s="66" customFormat="1" x14ac:dyDescent="0.25"/>
    <row r="532" s="66" customFormat="1" x14ac:dyDescent="0.25"/>
    <row r="533" s="66" customFormat="1" x14ac:dyDescent="0.25"/>
    <row r="534" s="66" customFormat="1" x14ac:dyDescent="0.25"/>
    <row r="535" s="66" customFormat="1" x14ac:dyDescent="0.25"/>
    <row r="536" s="66" customFormat="1" x14ac:dyDescent="0.25"/>
    <row r="537" s="66" customFormat="1" x14ac:dyDescent="0.25"/>
    <row r="538" s="66" customFormat="1" x14ac:dyDescent="0.25"/>
    <row r="539" s="66" customFormat="1" x14ac:dyDescent="0.25"/>
    <row r="540" s="66" customFormat="1" x14ac:dyDescent="0.25"/>
    <row r="541" s="66" customFormat="1" x14ac:dyDescent="0.25"/>
    <row r="542" s="66" customFormat="1" x14ac:dyDescent="0.25"/>
    <row r="543" s="66" customFormat="1" x14ac:dyDescent="0.25"/>
    <row r="544" s="66" customFormat="1" x14ac:dyDescent="0.25"/>
    <row r="545" s="66" customFormat="1" x14ac:dyDescent="0.25"/>
    <row r="546" s="66" customFormat="1" x14ac:dyDescent="0.25"/>
    <row r="547" s="66" customFormat="1" x14ac:dyDescent="0.25"/>
    <row r="548" s="66" customFormat="1" x14ac:dyDescent="0.25"/>
    <row r="549" s="66" customFormat="1" x14ac:dyDescent="0.25"/>
    <row r="550" s="66" customFormat="1" x14ac:dyDescent="0.25"/>
    <row r="551" s="66" customFormat="1" x14ac:dyDescent="0.25"/>
    <row r="552" s="66" customFormat="1" x14ac:dyDescent="0.25"/>
    <row r="553" s="66" customFormat="1" x14ac:dyDescent="0.25"/>
    <row r="554" s="66" customFormat="1" x14ac:dyDescent="0.25"/>
    <row r="555" s="66" customFormat="1" x14ac:dyDescent="0.25"/>
    <row r="556" s="66" customFormat="1" x14ac:dyDescent="0.25"/>
    <row r="557" s="66" customFormat="1" x14ac:dyDescent="0.25"/>
    <row r="558" s="66" customFormat="1" x14ac:dyDescent="0.25"/>
    <row r="559" s="66" customFormat="1" x14ac:dyDescent="0.25"/>
    <row r="560" s="66" customFormat="1" x14ac:dyDescent="0.25"/>
    <row r="561" s="66" customFormat="1" x14ac:dyDescent="0.25"/>
    <row r="562" s="66" customFormat="1" x14ac:dyDescent="0.25"/>
    <row r="563" s="66" customFormat="1" x14ac:dyDescent="0.25"/>
    <row r="564" s="66" customFormat="1" x14ac:dyDescent="0.25"/>
    <row r="565" s="66" customFormat="1" x14ac:dyDescent="0.25"/>
    <row r="566" s="66" customFormat="1" x14ac:dyDescent="0.25"/>
    <row r="567" s="66" customFormat="1" x14ac:dyDescent="0.25"/>
    <row r="568" s="66" customFormat="1" x14ac:dyDescent="0.25"/>
    <row r="569" s="66" customFormat="1" x14ac:dyDescent="0.25"/>
    <row r="570" s="66" customFormat="1" x14ac:dyDescent="0.25"/>
    <row r="571" s="66" customFormat="1" x14ac:dyDescent="0.25"/>
    <row r="572" s="66" customFormat="1" x14ac:dyDescent="0.25"/>
    <row r="573" s="66" customFormat="1" x14ac:dyDescent="0.25"/>
    <row r="574" s="66" customFormat="1" x14ac:dyDescent="0.25"/>
    <row r="575" s="66" customFormat="1" x14ac:dyDescent="0.25"/>
    <row r="576" s="66" customFormat="1" x14ac:dyDescent="0.25"/>
    <row r="577" s="66" customFormat="1" x14ac:dyDescent="0.25"/>
    <row r="578" s="66" customFormat="1" x14ac:dyDescent="0.25"/>
    <row r="579" s="66" customFormat="1" x14ac:dyDescent="0.25"/>
    <row r="580" s="66" customFormat="1" x14ac:dyDescent="0.25"/>
    <row r="581" s="66" customFormat="1" x14ac:dyDescent="0.25"/>
    <row r="582" s="66" customFormat="1" x14ac:dyDescent="0.25"/>
    <row r="583" s="66" customFormat="1" x14ac:dyDescent="0.25"/>
    <row r="584" s="66" customFormat="1" x14ac:dyDescent="0.25"/>
    <row r="585" s="66" customFormat="1" x14ac:dyDescent="0.25"/>
    <row r="586" s="66" customFormat="1" x14ac:dyDescent="0.25"/>
    <row r="587" s="66" customFormat="1" x14ac:dyDescent="0.25"/>
    <row r="588" s="66" customFormat="1" x14ac:dyDescent="0.25"/>
    <row r="589" s="66" customFormat="1" x14ac:dyDescent="0.25"/>
    <row r="590" s="66" customFormat="1" x14ac:dyDescent="0.25"/>
    <row r="591" s="66" customFormat="1" x14ac:dyDescent="0.25"/>
    <row r="592" s="66" customFormat="1" x14ac:dyDescent="0.25"/>
    <row r="593" s="66" customFormat="1" x14ac:dyDescent="0.25"/>
    <row r="594" s="66" customFormat="1" x14ac:dyDescent="0.25"/>
    <row r="595" s="66" customFormat="1" x14ac:dyDescent="0.25"/>
    <row r="596" s="66" customFormat="1" x14ac:dyDescent="0.25"/>
    <row r="597" s="66" customFormat="1" x14ac:dyDescent="0.25"/>
    <row r="598" s="66" customFormat="1" x14ac:dyDescent="0.25"/>
    <row r="599" s="66" customFormat="1" x14ac:dyDescent="0.25"/>
    <row r="600" s="66" customFormat="1" x14ac:dyDescent="0.25"/>
    <row r="601" s="66" customFormat="1" x14ac:dyDescent="0.25"/>
    <row r="602" s="66" customFormat="1" x14ac:dyDescent="0.25"/>
    <row r="603" s="66" customFormat="1" x14ac:dyDescent="0.25"/>
    <row r="604" s="66" customFormat="1" x14ac:dyDescent="0.25"/>
    <row r="605" s="66" customFormat="1" x14ac:dyDescent="0.25"/>
    <row r="606" s="66" customFormat="1" x14ac:dyDescent="0.25"/>
    <row r="607" s="66" customFormat="1" x14ac:dyDescent="0.25"/>
    <row r="608" s="66" customFormat="1" x14ac:dyDescent="0.25"/>
    <row r="609" s="66" customFormat="1" x14ac:dyDescent="0.25"/>
    <row r="610" s="66" customFormat="1" x14ac:dyDescent="0.25"/>
    <row r="611" s="66" customFormat="1" x14ac:dyDescent="0.25"/>
    <row r="612" s="66" customFormat="1" x14ac:dyDescent="0.25"/>
    <row r="613" s="66" customFormat="1" x14ac:dyDescent="0.25"/>
    <row r="614" s="66" customFormat="1" x14ac:dyDescent="0.25"/>
    <row r="615" s="66" customFormat="1" x14ac:dyDescent="0.25"/>
    <row r="616" s="66" customFormat="1" x14ac:dyDescent="0.25"/>
    <row r="617" s="66" customFormat="1" x14ac:dyDescent="0.25"/>
    <row r="618" s="66" customFormat="1" x14ac:dyDescent="0.25"/>
    <row r="619" s="66" customFormat="1" x14ac:dyDescent="0.25"/>
    <row r="620" s="66" customFormat="1" x14ac:dyDescent="0.25"/>
    <row r="621" s="66" customFormat="1" x14ac:dyDescent="0.25"/>
    <row r="622" s="66" customFormat="1" x14ac:dyDescent="0.25"/>
    <row r="623" s="66" customFormat="1" x14ac:dyDescent="0.25"/>
    <row r="624" s="66" customFormat="1" x14ac:dyDescent="0.25"/>
    <row r="625" s="66" customFormat="1" x14ac:dyDescent="0.25"/>
    <row r="626" s="66" customFormat="1" x14ac:dyDescent="0.25"/>
    <row r="627" s="66" customFormat="1" x14ac:dyDescent="0.25"/>
    <row r="628" s="66" customFormat="1" x14ac:dyDescent="0.25"/>
    <row r="629" s="66" customFormat="1" x14ac:dyDescent="0.25"/>
    <row r="630" s="66" customFormat="1" x14ac:dyDescent="0.25"/>
    <row r="631" s="66" customFormat="1" x14ac:dyDescent="0.25"/>
    <row r="632" s="66" customFormat="1" x14ac:dyDescent="0.25"/>
    <row r="633" s="66" customFormat="1" x14ac:dyDescent="0.25"/>
    <row r="634" s="66" customFormat="1" x14ac:dyDescent="0.25"/>
    <row r="635" s="66" customFormat="1" x14ac:dyDescent="0.25"/>
    <row r="636" s="66" customFormat="1" x14ac:dyDescent="0.25"/>
    <row r="637" s="66" customFormat="1" x14ac:dyDescent="0.25"/>
    <row r="638" s="66" customFormat="1" x14ac:dyDescent="0.25"/>
    <row r="639" s="66" customFormat="1" x14ac:dyDescent="0.25"/>
    <row r="640" s="66" customFormat="1" x14ac:dyDescent="0.25"/>
    <row r="641" s="66" customFormat="1" x14ac:dyDescent="0.25"/>
    <row r="642" s="66" customFormat="1" x14ac:dyDescent="0.25"/>
    <row r="643" s="66" customFormat="1" x14ac:dyDescent="0.25"/>
    <row r="644" s="66" customFormat="1" x14ac:dyDescent="0.25"/>
    <row r="645" s="66" customFormat="1" x14ac:dyDescent="0.25"/>
    <row r="646" s="66" customFormat="1" x14ac:dyDescent="0.25"/>
    <row r="647" s="66" customFormat="1" x14ac:dyDescent="0.25"/>
    <row r="648" s="66" customFormat="1" x14ac:dyDescent="0.25"/>
    <row r="649" s="66" customFormat="1" x14ac:dyDescent="0.25"/>
    <row r="650" s="66" customFormat="1" x14ac:dyDescent="0.25"/>
    <row r="651" s="66" customFormat="1" x14ac:dyDescent="0.25"/>
    <row r="652" s="66" customFormat="1" x14ac:dyDescent="0.25"/>
    <row r="653" s="66" customFormat="1" x14ac:dyDescent="0.25"/>
    <row r="654" s="66" customFormat="1" x14ac:dyDescent="0.25"/>
    <row r="655" s="66" customFormat="1" x14ac:dyDescent="0.25"/>
    <row r="656" s="66" customFormat="1" x14ac:dyDescent="0.25"/>
    <row r="657" s="66" customFormat="1" x14ac:dyDescent="0.25"/>
    <row r="658" s="66" customFormat="1" x14ac:dyDescent="0.25"/>
    <row r="659" s="66" customFormat="1" x14ac:dyDescent="0.25"/>
    <row r="660" s="66" customFormat="1" x14ac:dyDescent="0.25"/>
    <row r="661" s="66" customFormat="1" x14ac:dyDescent="0.25"/>
    <row r="662" s="66" customFormat="1" x14ac:dyDescent="0.25"/>
    <row r="663" s="66" customFormat="1" x14ac:dyDescent="0.25"/>
    <row r="664" s="66" customFormat="1" x14ac:dyDescent="0.25"/>
    <row r="665" s="66" customFormat="1" x14ac:dyDescent="0.25"/>
    <row r="666" s="66" customFormat="1" x14ac:dyDescent="0.25"/>
    <row r="667" s="66" customFormat="1" x14ac:dyDescent="0.25"/>
    <row r="668" s="66" customFormat="1" x14ac:dyDescent="0.25"/>
    <row r="669" s="66" customFormat="1" x14ac:dyDescent="0.25"/>
    <row r="670" s="66" customFormat="1" x14ac:dyDescent="0.25"/>
    <row r="671" s="66" customFormat="1" x14ac:dyDescent="0.25"/>
    <row r="672" s="66" customFormat="1" x14ac:dyDescent="0.25"/>
    <row r="673" s="66" customFormat="1" x14ac:dyDescent="0.25"/>
    <row r="674" s="66" customFormat="1" x14ac:dyDescent="0.25"/>
    <row r="675" s="66" customFormat="1" x14ac:dyDescent="0.25"/>
    <row r="676" s="66" customFormat="1" x14ac:dyDescent="0.25"/>
    <row r="677" s="66" customFormat="1" x14ac:dyDescent="0.25"/>
    <row r="678" s="66" customFormat="1" x14ac:dyDescent="0.25"/>
    <row r="679" s="66" customFormat="1" x14ac:dyDescent="0.25"/>
    <row r="680" s="66" customFormat="1" x14ac:dyDescent="0.25"/>
    <row r="681" s="66" customFormat="1" x14ac:dyDescent="0.25"/>
    <row r="682" s="66" customFormat="1" x14ac:dyDescent="0.25"/>
    <row r="683" s="66" customFormat="1" x14ac:dyDescent="0.25"/>
    <row r="684" s="66" customFormat="1" x14ac:dyDescent="0.25"/>
    <row r="685" s="66" customFormat="1" x14ac:dyDescent="0.25"/>
    <row r="686" s="66" customFormat="1" x14ac:dyDescent="0.25"/>
    <row r="687" s="66" customFormat="1" x14ac:dyDescent="0.25"/>
    <row r="688" s="66" customFormat="1" x14ac:dyDescent="0.25"/>
    <row r="689" s="66" customFormat="1" x14ac:dyDescent="0.25"/>
    <row r="690" s="66" customFormat="1" x14ac:dyDescent="0.25"/>
    <row r="691" s="66" customFormat="1" x14ac:dyDescent="0.25"/>
    <row r="692" s="66" customFormat="1" x14ac:dyDescent="0.25"/>
    <row r="693" s="66" customFormat="1" x14ac:dyDescent="0.25"/>
    <row r="694" s="66" customFormat="1" x14ac:dyDescent="0.25"/>
    <row r="695" s="66" customFormat="1" x14ac:dyDescent="0.25"/>
    <row r="696" s="66" customFormat="1" x14ac:dyDescent="0.25"/>
    <row r="697" s="66" customFormat="1" x14ac:dyDescent="0.25"/>
    <row r="698" s="66" customFormat="1" x14ac:dyDescent="0.25"/>
    <row r="699" s="66" customFormat="1" x14ac:dyDescent="0.25"/>
    <row r="700" s="66" customFormat="1" x14ac:dyDescent="0.25"/>
    <row r="701" s="66" customFormat="1" x14ac:dyDescent="0.25"/>
    <row r="702" s="66" customFormat="1" x14ac:dyDescent="0.25"/>
    <row r="703" s="66" customFormat="1" x14ac:dyDescent="0.25"/>
    <row r="704" s="66" customFormat="1" x14ac:dyDescent="0.25"/>
    <row r="705" s="66" customFormat="1" x14ac:dyDescent="0.25"/>
    <row r="706" s="66" customFormat="1" x14ac:dyDescent="0.25"/>
    <row r="707" s="66" customFormat="1" x14ac:dyDescent="0.25"/>
    <row r="708" s="66" customFormat="1" x14ac:dyDescent="0.25"/>
    <row r="709" s="66" customFormat="1" x14ac:dyDescent="0.25"/>
    <row r="710" s="66" customFormat="1" x14ac:dyDescent="0.25"/>
    <row r="711" s="66" customFormat="1" x14ac:dyDescent="0.25"/>
    <row r="712" s="66" customFormat="1" x14ac:dyDescent="0.25"/>
    <row r="713" s="66" customFormat="1" x14ac:dyDescent="0.25"/>
    <row r="714" s="66" customFormat="1" x14ac:dyDescent="0.25"/>
    <row r="715" s="66" customFormat="1" x14ac:dyDescent="0.25"/>
    <row r="716" s="66" customFormat="1" x14ac:dyDescent="0.25"/>
    <row r="717" s="66" customFormat="1" x14ac:dyDescent="0.25"/>
    <row r="718" s="66" customFormat="1" x14ac:dyDescent="0.25"/>
    <row r="719" s="66" customFormat="1" x14ac:dyDescent="0.25"/>
    <row r="720" s="66" customFormat="1" x14ac:dyDescent="0.25"/>
    <row r="721" s="66" customFormat="1" x14ac:dyDescent="0.25"/>
    <row r="722" s="66" customFormat="1" x14ac:dyDescent="0.25"/>
    <row r="723" s="66" customFormat="1" x14ac:dyDescent="0.25"/>
    <row r="724" s="66" customFormat="1" x14ac:dyDescent="0.25"/>
    <row r="725" s="66" customFormat="1" x14ac:dyDescent="0.25"/>
    <row r="726" s="66" customFormat="1" x14ac:dyDescent="0.25"/>
    <row r="727" s="66" customFormat="1" x14ac:dyDescent="0.25"/>
    <row r="728" s="66" customFormat="1" x14ac:dyDescent="0.25"/>
    <row r="729" s="66" customFormat="1" x14ac:dyDescent="0.25"/>
    <row r="730" s="66" customFormat="1" x14ac:dyDescent="0.25"/>
    <row r="731" s="66" customFormat="1" x14ac:dyDescent="0.25"/>
    <row r="732" s="66" customFormat="1" x14ac:dyDescent="0.25"/>
    <row r="733" s="66" customFormat="1" x14ac:dyDescent="0.25"/>
    <row r="734" s="66" customFormat="1" x14ac:dyDescent="0.25"/>
    <row r="735" s="66" customFormat="1" x14ac:dyDescent="0.25"/>
    <row r="736" s="66" customFormat="1" x14ac:dyDescent="0.25"/>
    <row r="737" s="66" customFormat="1" x14ac:dyDescent="0.25"/>
    <row r="738" s="66" customFormat="1" x14ac:dyDescent="0.25"/>
    <row r="739" s="66" customFormat="1" x14ac:dyDescent="0.25"/>
    <row r="740" s="66" customFormat="1" x14ac:dyDescent="0.25"/>
    <row r="741" s="66" customFormat="1" x14ac:dyDescent="0.25"/>
    <row r="742" s="66" customFormat="1" x14ac:dyDescent="0.25"/>
    <row r="743" s="66" customFormat="1" x14ac:dyDescent="0.25"/>
    <row r="744" s="66" customFormat="1" x14ac:dyDescent="0.25"/>
    <row r="745" s="66" customFormat="1" x14ac:dyDescent="0.25"/>
    <row r="746" s="66" customFormat="1" x14ac:dyDescent="0.25"/>
    <row r="747" s="66" customFormat="1" x14ac:dyDescent="0.25"/>
    <row r="748" s="66" customFormat="1" x14ac:dyDescent="0.25"/>
    <row r="749" s="66" customFormat="1" x14ac:dyDescent="0.25"/>
    <row r="750" s="66" customFormat="1" x14ac:dyDescent="0.25"/>
    <row r="751" s="66" customFormat="1" x14ac:dyDescent="0.25"/>
    <row r="752" s="66" customFormat="1" x14ac:dyDescent="0.25"/>
    <row r="753" s="66" customFormat="1" x14ac:dyDescent="0.25"/>
    <row r="754" s="66" customFormat="1" x14ac:dyDescent="0.25"/>
    <row r="755" s="66" customFormat="1" x14ac:dyDescent="0.25"/>
    <row r="756" s="66" customFormat="1" x14ac:dyDescent="0.25"/>
    <row r="757" s="66" customFormat="1" x14ac:dyDescent="0.25"/>
    <row r="758" s="66" customFormat="1" x14ac:dyDescent="0.25"/>
    <row r="759" s="66" customFormat="1" x14ac:dyDescent="0.25"/>
    <row r="760" s="66" customFormat="1" x14ac:dyDescent="0.25"/>
    <row r="761" s="66" customFormat="1" x14ac:dyDescent="0.25"/>
    <row r="762" s="66" customFormat="1" x14ac:dyDescent="0.25"/>
    <row r="763" s="66" customFormat="1" x14ac:dyDescent="0.25"/>
    <row r="764" s="66" customFormat="1" x14ac:dyDescent="0.25"/>
    <row r="765" s="66" customFormat="1" x14ac:dyDescent="0.25"/>
    <row r="766" s="66" customFormat="1" x14ac:dyDescent="0.25"/>
    <row r="767" s="66" customFormat="1" x14ac:dyDescent="0.25"/>
    <row r="768" s="66" customFormat="1" x14ac:dyDescent="0.25"/>
    <row r="769" s="66" customFormat="1" x14ac:dyDescent="0.25"/>
    <row r="770" s="66" customFormat="1" x14ac:dyDescent="0.25"/>
    <row r="771" s="66" customFormat="1" x14ac:dyDescent="0.25"/>
    <row r="772" s="66" customFormat="1" x14ac:dyDescent="0.25"/>
    <row r="773" s="66" customFormat="1" x14ac:dyDescent="0.25"/>
    <row r="774" s="66" customFormat="1" x14ac:dyDescent="0.25"/>
    <row r="775" s="66" customFormat="1" x14ac:dyDescent="0.25"/>
    <row r="776" s="66" customFormat="1" x14ac:dyDescent="0.25"/>
    <row r="777" s="66" customFormat="1" x14ac:dyDescent="0.25"/>
    <row r="778" s="66" customFormat="1" x14ac:dyDescent="0.25"/>
    <row r="779" s="66" customFormat="1" x14ac:dyDescent="0.25"/>
    <row r="780" s="66" customFormat="1" x14ac:dyDescent="0.25"/>
    <row r="781" s="66" customFormat="1" x14ac:dyDescent="0.25"/>
    <row r="782" s="66" customFormat="1" x14ac:dyDescent="0.25"/>
    <row r="783" s="66" customFormat="1" x14ac:dyDescent="0.25"/>
    <row r="784" s="66" customFormat="1" x14ac:dyDescent="0.25"/>
    <row r="785" s="66" customFormat="1" x14ac:dyDescent="0.25"/>
    <row r="786" s="66" customFormat="1" x14ac:dyDescent="0.25"/>
    <row r="787" s="66" customFormat="1" x14ac:dyDescent="0.25"/>
    <row r="788" s="66" customFormat="1" x14ac:dyDescent="0.25"/>
    <row r="789" s="66" customFormat="1" x14ac:dyDescent="0.25"/>
    <row r="790" s="66" customFormat="1" x14ac:dyDescent="0.25"/>
    <row r="791" s="66" customFormat="1" x14ac:dyDescent="0.25"/>
    <row r="792" s="66" customFormat="1" x14ac:dyDescent="0.25"/>
    <row r="793" s="66" customFormat="1" x14ac:dyDescent="0.25"/>
    <row r="794" s="66" customFormat="1" x14ac:dyDescent="0.25"/>
    <row r="795" s="66" customFormat="1" x14ac:dyDescent="0.25"/>
    <row r="796" s="66" customFormat="1" x14ac:dyDescent="0.25"/>
    <row r="797" s="66" customFormat="1" x14ac:dyDescent="0.25"/>
    <row r="798" s="66" customFormat="1" x14ac:dyDescent="0.25"/>
    <row r="799" s="66" customFormat="1" x14ac:dyDescent="0.25"/>
    <row r="800" s="66" customFormat="1" x14ac:dyDescent="0.25"/>
    <row r="801" s="66" customFormat="1" x14ac:dyDescent="0.25"/>
    <row r="802" s="66" customFormat="1" x14ac:dyDescent="0.25"/>
    <row r="803" s="66" customFormat="1" x14ac:dyDescent="0.25"/>
    <row r="804" s="66" customFormat="1" x14ac:dyDescent="0.25"/>
    <row r="805" s="66" customFormat="1" x14ac:dyDescent="0.25"/>
    <row r="806" s="66" customFormat="1" x14ac:dyDescent="0.25"/>
    <row r="807" s="66" customFormat="1" x14ac:dyDescent="0.25"/>
    <row r="808" s="66" customFormat="1" x14ac:dyDescent="0.25"/>
    <row r="809" s="66" customFormat="1" x14ac:dyDescent="0.25"/>
    <row r="810" s="66" customFormat="1" x14ac:dyDescent="0.25"/>
    <row r="811" s="66" customFormat="1" x14ac:dyDescent="0.25"/>
    <row r="812" s="66" customFormat="1" x14ac:dyDescent="0.25"/>
    <row r="813" s="66" customFormat="1" x14ac:dyDescent="0.25"/>
    <row r="814" s="66" customFormat="1" x14ac:dyDescent="0.25"/>
    <row r="815" s="66" customFormat="1" x14ac:dyDescent="0.25"/>
    <row r="816" s="66" customFormat="1" x14ac:dyDescent="0.25"/>
    <row r="817" s="66" customFormat="1" x14ac:dyDescent="0.25"/>
    <row r="818" s="66" customFormat="1" x14ac:dyDescent="0.25"/>
    <row r="819" s="66" customFormat="1" x14ac:dyDescent="0.25"/>
    <row r="820" s="66" customFormat="1" x14ac:dyDescent="0.25"/>
    <row r="821" s="66" customFormat="1" x14ac:dyDescent="0.25"/>
    <row r="822" s="66" customFormat="1" x14ac:dyDescent="0.25"/>
    <row r="823" s="66" customFormat="1" x14ac:dyDescent="0.25"/>
    <row r="824" s="66" customFormat="1" x14ac:dyDescent="0.25"/>
    <row r="825" s="66" customFormat="1" x14ac:dyDescent="0.25"/>
    <row r="826" s="66" customFormat="1" x14ac:dyDescent="0.25"/>
    <row r="827" s="66" customFormat="1" x14ac:dyDescent="0.25"/>
    <row r="828" s="66" customFormat="1" x14ac:dyDescent="0.25"/>
    <row r="829" s="66" customFormat="1" x14ac:dyDescent="0.25"/>
    <row r="830" s="66" customFormat="1" x14ac:dyDescent="0.25"/>
    <row r="831" s="66" customFormat="1" x14ac:dyDescent="0.25"/>
    <row r="832" s="66" customFormat="1" x14ac:dyDescent="0.25"/>
    <row r="833" s="66" customFormat="1" x14ac:dyDescent="0.25"/>
    <row r="834" s="66" customFormat="1" x14ac:dyDescent="0.25"/>
    <row r="835" s="66" customFormat="1" x14ac:dyDescent="0.25"/>
    <row r="836" s="66" customFormat="1" x14ac:dyDescent="0.25"/>
    <row r="837" s="66" customFormat="1" x14ac:dyDescent="0.25"/>
    <row r="838" s="66" customFormat="1" x14ac:dyDescent="0.25"/>
    <row r="839" s="66" customFormat="1" x14ac:dyDescent="0.25"/>
    <row r="840" s="66" customFormat="1" x14ac:dyDescent="0.25"/>
    <row r="841" s="66" customFormat="1" x14ac:dyDescent="0.25"/>
    <row r="842" s="66" customFormat="1" x14ac:dyDescent="0.25"/>
    <row r="843" s="66" customFormat="1" x14ac:dyDescent="0.25"/>
    <row r="844" s="66" customFormat="1" x14ac:dyDescent="0.25"/>
    <row r="845" s="66" customFormat="1" x14ac:dyDescent="0.25"/>
    <row r="846" s="66" customFormat="1" x14ac:dyDescent="0.25"/>
    <row r="847" s="66" customFormat="1" x14ac:dyDescent="0.25"/>
    <row r="848" s="66" customFormat="1" x14ac:dyDescent="0.25"/>
    <row r="849" s="66" customFormat="1" x14ac:dyDescent="0.25"/>
    <row r="850" s="66" customFormat="1" x14ac:dyDescent="0.25"/>
    <row r="851" s="66" customFormat="1" x14ac:dyDescent="0.25"/>
    <row r="852" s="66" customFormat="1" x14ac:dyDescent="0.25"/>
    <row r="853" s="66" customFormat="1" x14ac:dyDescent="0.25"/>
    <row r="854" s="66" customFormat="1" x14ac:dyDescent="0.25"/>
    <row r="855" s="66" customFormat="1" x14ac:dyDescent="0.25"/>
    <row r="856" s="66" customFormat="1" x14ac:dyDescent="0.25"/>
    <row r="857" s="66" customFormat="1" x14ac:dyDescent="0.25"/>
    <row r="858" s="66" customFormat="1" x14ac:dyDescent="0.25"/>
    <row r="859" s="66" customFormat="1" x14ac:dyDescent="0.25"/>
    <row r="860" s="66" customFormat="1" x14ac:dyDescent="0.25"/>
    <row r="861" s="66" customFormat="1" x14ac:dyDescent="0.25"/>
    <row r="862" s="66" customFormat="1" x14ac:dyDescent="0.25"/>
    <row r="863" s="66" customFormat="1" x14ac:dyDescent="0.25"/>
    <row r="864" s="66" customFormat="1" x14ac:dyDescent="0.25"/>
    <row r="865" s="66" customFormat="1" x14ac:dyDescent="0.25"/>
    <row r="866" s="66" customFormat="1" x14ac:dyDescent="0.25"/>
    <row r="867" s="66" customFormat="1" x14ac:dyDescent="0.25"/>
    <row r="868" s="66" customFormat="1" x14ac:dyDescent="0.25"/>
    <row r="869" s="66" customFormat="1" x14ac:dyDescent="0.25"/>
    <row r="870" s="66" customFormat="1" x14ac:dyDescent="0.25"/>
    <row r="871" s="66" customFormat="1" x14ac:dyDescent="0.25"/>
    <row r="872" s="66" customFormat="1" x14ac:dyDescent="0.25"/>
    <row r="873" s="66" customFormat="1" x14ac:dyDescent="0.25"/>
    <row r="874" s="66" customFormat="1" x14ac:dyDescent="0.25"/>
    <row r="875" s="66" customFormat="1" x14ac:dyDescent="0.25"/>
    <row r="876" s="66" customFormat="1" x14ac:dyDescent="0.25"/>
    <row r="877" s="66" customFormat="1" x14ac:dyDescent="0.25"/>
    <row r="878" s="66" customFormat="1" x14ac:dyDescent="0.25"/>
    <row r="879" s="66" customFormat="1" x14ac:dyDescent="0.25"/>
    <row r="880" s="66" customFormat="1" x14ac:dyDescent="0.25"/>
    <row r="881" s="66" customFormat="1" x14ac:dyDescent="0.25"/>
    <row r="882" s="66" customFormat="1" x14ac:dyDescent="0.25"/>
    <row r="883" s="66" customFormat="1" x14ac:dyDescent="0.25"/>
    <row r="884" s="66" customFormat="1" x14ac:dyDescent="0.25"/>
    <row r="885" s="66" customFormat="1" x14ac:dyDescent="0.25"/>
    <row r="886" s="66" customFormat="1" x14ac:dyDescent="0.25"/>
    <row r="887" s="66" customFormat="1" x14ac:dyDescent="0.25"/>
    <row r="888" s="66" customFormat="1" x14ac:dyDescent="0.25"/>
    <row r="889" s="66" customFormat="1" x14ac:dyDescent="0.25"/>
    <row r="890" s="66" customFormat="1" x14ac:dyDescent="0.25"/>
    <row r="891" s="66" customFormat="1" x14ac:dyDescent="0.25"/>
    <row r="892" s="66" customFormat="1" x14ac:dyDescent="0.25"/>
    <row r="893" s="66" customFormat="1" x14ac:dyDescent="0.25"/>
    <row r="894" s="66" customFormat="1" x14ac:dyDescent="0.25"/>
    <row r="895" s="66" customFormat="1" x14ac:dyDescent="0.25"/>
    <row r="896" s="66" customFormat="1" x14ac:dyDescent="0.25"/>
    <row r="897" s="66" customFormat="1" x14ac:dyDescent="0.25"/>
    <row r="898" s="66" customFormat="1" x14ac:dyDescent="0.25"/>
    <row r="899" s="66" customFormat="1" x14ac:dyDescent="0.25"/>
    <row r="900" s="66" customFormat="1" x14ac:dyDescent="0.25"/>
    <row r="901" s="66" customFormat="1" x14ac:dyDescent="0.25"/>
    <row r="902" s="66" customFormat="1" x14ac:dyDescent="0.25"/>
    <row r="903" s="66" customFormat="1" x14ac:dyDescent="0.25"/>
    <row r="904" s="66" customFormat="1" x14ac:dyDescent="0.25"/>
    <row r="905" s="66" customFormat="1" x14ac:dyDescent="0.25"/>
    <row r="906" s="66" customFormat="1" x14ac:dyDescent="0.25"/>
    <row r="907" s="66" customFormat="1" x14ac:dyDescent="0.25"/>
    <row r="908" s="66" customFormat="1" x14ac:dyDescent="0.25"/>
    <row r="909" s="66" customFormat="1" x14ac:dyDescent="0.25"/>
    <row r="910" s="66" customFormat="1" x14ac:dyDescent="0.25"/>
    <row r="911" s="66" customFormat="1" x14ac:dyDescent="0.25"/>
    <row r="912" s="66" customFormat="1" x14ac:dyDescent="0.25"/>
    <row r="913" s="66" customFormat="1" x14ac:dyDescent="0.25"/>
    <row r="914" s="66" customFormat="1" x14ac:dyDescent="0.25"/>
    <row r="915" s="66" customFormat="1" x14ac:dyDescent="0.25"/>
    <row r="916" s="66" customFormat="1" x14ac:dyDescent="0.25"/>
    <row r="917" s="66" customFormat="1" x14ac:dyDescent="0.25"/>
    <row r="918" s="66" customFormat="1" x14ac:dyDescent="0.25"/>
    <row r="919" s="66" customFormat="1" x14ac:dyDescent="0.25"/>
    <row r="920" s="66" customFormat="1" x14ac:dyDescent="0.25"/>
    <row r="921" s="66" customFormat="1" x14ac:dyDescent="0.25"/>
    <row r="922" s="66" customFormat="1" x14ac:dyDescent="0.25"/>
    <row r="923" s="66" customFormat="1" x14ac:dyDescent="0.25"/>
    <row r="924" s="66" customFormat="1" x14ac:dyDescent="0.25"/>
    <row r="925" s="66" customFormat="1" x14ac:dyDescent="0.25"/>
    <row r="926" s="66" customFormat="1" x14ac:dyDescent="0.25"/>
    <row r="927" s="66" customFormat="1" x14ac:dyDescent="0.25"/>
    <row r="928" s="66" customFormat="1" x14ac:dyDescent="0.25"/>
    <row r="929" s="66" customFormat="1" x14ac:dyDescent="0.25"/>
    <row r="930" s="66" customFormat="1" x14ac:dyDescent="0.25"/>
    <row r="931" s="66" customFormat="1" x14ac:dyDescent="0.25"/>
    <row r="932" s="66" customFormat="1" x14ac:dyDescent="0.25"/>
    <row r="933" s="66" customFormat="1" x14ac:dyDescent="0.25"/>
    <row r="934" s="66" customFormat="1" x14ac:dyDescent="0.25"/>
    <row r="935" s="66" customFormat="1" x14ac:dyDescent="0.25"/>
    <row r="936" s="66" customFormat="1" x14ac:dyDescent="0.25"/>
    <row r="937" s="66" customFormat="1" x14ac:dyDescent="0.25"/>
    <row r="938" s="66" customFormat="1" x14ac:dyDescent="0.25"/>
    <row r="939" s="66" customFormat="1" x14ac:dyDescent="0.25"/>
    <row r="940" s="66" customFormat="1" x14ac:dyDescent="0.25"/>
    <row r="941" s="66" customFormat="1" x14ac:dyDescent="0.25"/>
    <row r="942" s="66" customFormat="1" x14ac:dyDescent="0.25"/>
    <row r="943" s="66" customFormat="1" x14ac:dyDescent="0.25"/>
    <row r="944" s="66" customFormat="1" x14ac:dyDescent="0.25"/>
    <row r="945" s="66" customFormat="1" x14ac:dyDescent="0.25"/>
    <row r="946" s="66" customFormat="1" x14ac:dyDescent="0.25"/>
    <row r="947" s="66" customFormat="1" x14ac:dyDescent="0.25"/>
    <row r="948" s="66" customFormat="1" x14ac:dyDescent="0.25"/>
    <row r="949" s="66" customFormat="1" x14ac:dyDescent="0.25"/>
    <row r="950" s="66" customFormat="1" x14ac:dyDescent="0.25"/>
    <row r="951" s="66" customFormat="1" x14ac:dyDescent="0.25"/>
    <row r="952" s="66" customFormat="1" x14ac:dyDescent="0.25"/>
    <row r="953" s="66" customFormat="1" x14ac:dyDescent="0.25"/>
    <row r="954" s="66" customFormat="1" x14ac:dyDescent="0.25"/>
    <row r="955" s="66" customFormat="1" x14ac:dyDescent="0.25"/>
    <row r="956" s="66" customFormat="1" x14ac:dyDescent="0.25"/>
    <row r="957" s="66" customFormat="1" x14ac:dyDescent="0.25"/>
    <row r="958" s="66" customFormat="1" x14ac:dyDescent="0.25"/>
    <row r="959" s="66" customFormat="1" x14ac:dyDescent="0.25"/>
    <row r="960" s="66" customFormat="1" x14ac:dyDescent="0.25"/>
    <row r="961" s="66" customFormat="1" x14ac:dyDescent="0.25"/>
    <row r="962" s="66" customFormat="1" x14ac:dyDescent="0.25"/>
    <row r="963" s="66" customFormat="1" x14ac:dyDescent="0.25"/>
    <row r="964" s="66" customFormat="1" x14ac:dyDescent="0.25"/>
    <row r="965" s="66" customFormat="1" x14ac:dyDescent="0.25"/>
    <row r="966" s="66" customFormat="1" x14ac:dyDescent="0.25"/>
    <row r="967" s="66" customFormat="1" x14ac:dyDescent="0.25"/>
    <row r="968" s="66" customFormat="1" x14ac:dyDescent="0.25"/>
    <row r="969" s="66" customFormat="1" x14ac:dyDescent="0.25"/>
    <row r="970" s="66" customFormat="1" x14ac:dyDescent="0.25"/>
    <row r="971" s="66" customFormat="1" x14ac:dyDescent="0.25"/>
    <row r="972" s="66" customFormat="1" x14ac:dyDescent="0.25"/>
    <row r="973" s="66" customFormat="1" x14ac:dyDescent="0.25"/>
    <row r="974" s="66" customFormat="1" x14ac:dyDescent="0.25"/>
    <row r="975" s="66" customFormat="1" x14ac:dyDescent="0.25"/>
    <row r="976" s="66" customFormat="1" x14ac:dyDescent="0.25"/>
    <row r="977" s="66" customFormat="1" x14ac:dyDescent="0.25"/>
    <row r="978" s="66" customFormat="1" x14ac:dyDescent="0.25"/>
    <row r="979" s="66" customFormat="1" x14ac:dyDescent="0.25"/>
    <row r="980" s="66" customFormat="1" x14ac:dyDescent="0.25"/>
    <row r="981" s="66" customFormat="1" x14ac:dyDescent="0.25"/>
    <row r="982" s="66" customFormat="1" x14ac:dyDescent="0.25"/>
    <row r="983" s="66" customFormat="1" x14ac:dyDescent="0.25"/>
    <row r="984" s="66" customFormat="1" x14ac:dyDescent="0.25"/>
    <row r="985" s="66" customFormat="1" x14ac:dyDescent="0.25"/>
    <row r="986" s="66" customFormat="1" x14ac:dyDescent="0.25"/>
    <row r="987" s="66" customFormat="1" x14ac:dyDescent="0.25"/>
    <row r="988" s="66" customFormat="1" x14ac:dyDescent="0.25"/>
    <row r="989" s="66" customFormat="1" x14ac:dyDescent="0.25"/>
    <row r="990" s="66" customFormat="1" x14ac:dyDescent="0.25"/>
    <row r="991" s="66" customFormat="1" x14ac:dyDescent="0.25"/>
    <row r="992" s="66" customFormat="1" x14ac:dyDescent="0.25"/>
    <row r="993" s="66" customFormat="1" x14ac:dyDescent="0.25"/>
    <row r="994" s="66" customFormat="1" x14ac:dyDescent="0.25"/>
    <row r="995" s="66" customFormat="1" x14ac:dyDescent="0.25"/>
    <row r="996" s="66" customFormat="1" x14ac:dyDescent="0.25"/>
    <row r="997" s="66" customFormat="1" x14ac:dyDescent="0.25"/>
    <row r="998" s="66" customFormat="1" x14ac:dyDescent="0.25"/>
    <row r="999" s="66" customFormat="1" x14ac:dyDescent="0.25"/>
    <row r="1000" s="66" customFormat="1" x14ac:dyDescent="0.25"/>
    <row r="1001" s="66" customFormat="1" x14ac:dyDescent="0.25"/>
    <row r="1002" s="66" customFormat="1" x14ac:dyDescent="0.25"/>
    <row r="1003" s="66" customFormat="1" x14ac:dyDescent="0.25"/>
    <row r="1004" s="66" customFormat="1" x14ac:dyDescent="0.25"/>
    <row r="1005" s="66" customFormat="1" x14ac:dyDescent="0.25"/>
    <row r="1006" s="66" customFormat="1" x14ac:dyDescent="0.25"/>
    <row r="1007" s="66" customFormat="1" x14ac:dyDescent="0.25"/>
    <row r="1008" s="66" customFormat="1" x14ac:dyDescent="0.25"/>
    <row r="1009" s="66" customFormat="1" x14ac:dyDescent="0.25"/>
    <row r="1010" s="66" customFormat="1" x14ac:dyDescent="0.25"/>
    <row r="1011" s="66" customFormat="1" x14ac:dyDescent="0.25"/>
    <row r="1012" s="66" customFormat="1" x14ac:dyDescent="0.25"/>
    <row r="1013" s="66" customFormat="1" x14ac:dyDescent="0.25"/>
    <row r="1014" s="66" customFormat="1" x14ac:dyDescent="0.25"/>
    <row r="1015" s="66" customFormat="1" x14ac:dyDescent="0.25"/>
    <row r="1016" s="66" customFormat="1" x14ac:dyDescent="0.25"/>
    <row r="1017" s="66" customFormat="1" x14ac:dyDescent="0.25"/>
    <row r="1018" s="66" customFormat="1" x14ac:dyDescent="0.25"/>
    <row r="1019" s="66" customFormat="1" x14ac:dyDescent="0.25"/>
    <row r="1020" s="66" customFormat="1" x14ac:dyDescent="0.25"/>
    <row r="1021" s="66" customFormat="1" x14ac:dyDescent="0.25"/>
    <row r="1022" s="66" customFormat="1" x14ac:dyDescent="0.25"/>
    <row r="1023" s="66" customFormat="1" x14ac:dyDescent="0.25"/>
    <row r="1024" s="66" customFormat="1" x14ac:dyDescent="0.25"/>
    <row r="1025" s="66" customFormat="1" x14ac:dyDescent="0.25"/>
    <row r="1026" s="66" customFormat="1" x14ac:dyDescent="0.25"/>
    <row r="1027" s="66" customFormat="1" x14ac:dyDescent="0.25"/>
    <row r="1028" s="66" customFormat="1" x14ac:dyDescent="0.25"/>
    <row r="1029" s="66" customFormat="1" x14ac:dyDescent="0.25"/>
    <row r="1030" s="66" customFormat="1" x14ac:dyDescent="0.25"/>
    <row r="1031" s="66" customFormat="1" x14ac:dyDescent="0.25"/>
    <row r="1032" s="66" customFormat="1" x14ac:dyDescent="0.25"/>
    <row r="1033" s="66" customFormat="1" x14ac:dyDescent="0.25"/>
    <row r="1034" s="66" customFormat="1" x14ac:dyDescent="0.25"/>
    <row r="1035" s="66" customFormat="1" x14ac:dyDescent="0.25"/>
    <row r="1036" s="66" customFormat="1" x14ac:dyDescent="0.25"/>
    <row r="1037" s="66" customFormat="1" x14ac:dyDescent="0.25"/>
    <row r="1038" s="66" customFormat="1" x14ac:dyDescent="0.25"/>
    <row r="1039" s="66" customFormat="1" x14ac:dyDescent="0.25"/>
    <row r="1040" s="66" customFormat="1" x14ac:dyDescent="0.25"/>
    <row r="1041" s="66" customFormat="1" x14ac:dyDescent="0.25"/>
    <row r="1042" s="66" customFormat="1" x14ac:dyDescent="0.25"/>
    <row r="1043" s="66" customFormat="1" x14ac:dyDescent="0.25"/>
    <row r="1044" s="66" customFormat="1" x14ac:dyDescent="0.25"/>
    <row r="1045" s="66" customFormat="1" x14ac:dyDescent="0.25"/>
    <row r="1046" s="66" customFormat="1" x14ac:dyDescent="0.25"/>
    <row r="1047" s="66" customFormat="1" x14ac:dyDescent="0.25"/>
    <row r="1048" s="66" customFormat="1" x14ac:dyDescent="0.25"/>
    <row r="1049" s="66" customFormat="1" x14ac:dyDescent="0.25"/>
    <row r="1050" s="66" customFormat="1" x14ac:dyDescent="0.25"/>
    <row r="1051" s="66" customFormat="1" x14ac:dyDescent="0.25"/>
    <row r="1052" s="66" customFormat="1" x14ac:dyDescent="0.25"/>
    <row r="1053" s="66" customFormat="1" x14ac:dyDescent="0.25"/>
    <row r="1054" s="66" customFormat="1" x14ac:dyDescent="0.25"/>
    <row r="1055" s="66" customFormat="1" x14ac:dyDescent="0.25"/>
    <row r="1056" s="66" customFormat="1" x14ac:dyDescent="0.25"/>
    <row r="1057" s="66" customFormat="1" x14ac:dyDescent="0.25"/>
    <row r="1058" s="66" customFormat="1" x14ac:dyDescent="0.25"/>
    <row r="1059" s="66" customFormat="1" x14ac:dyDescent="0.25"/>
    <row r="1060" s="66" customFormat="1" x14ac:dyDescent="0.25"/>
    <row r="1061" s="66" customFormat="1" x14ac:dyDescent="0.25"/>
    <row r="1062" s="66" customFormat="1" x14ac:dyDescent="0.25"/>
    <row r="1063" s="66" customFormat="1" x14ac:dyDescent="0.25"/>
    <row r="1064" s="66" customFormat="1" x14ac:dyDescent="0.25"/>
    <row r="1065" s="66" customFormat="1" x14ac:dyDescent="0.25"/>
    <row r="1066" s="66" customFormat="1" x14ac:dyDescent="0.25"/>
    <row r="1067" s="66" customFormat="1" x14ac:dyDescent="0.25"/>
    <row r="1068" s="66" customFormat="1" x14ac:dyDescent="0.25"/>
    <row r="1069" s="66" customFormat="1" x14ac:dyDescent="0.25"/>
    <row r="1070" s="66" customFormat="1" x14ac:dyDescent="0.25"/>
    <row r="1071" s="66" customFormat="1" x14ac:dyDescent="0.25"/>
    <row r="1072" s="66" customFormat="1" x14ac:dyDescent="0.25"/>
    <row r="1073" s="66" customFormat="1" x14ac:dyDescent="0.25"/>
    <row r="1074" s="66" customFormat="1" x14ac:dyDescent="0.25"/>
    <row r="1075" s="66" customFormat="1" x14ac:dyDescent="0.25"/>
    <row r="1076" s="66" customFormat="1" x14ac:dyDescent="0.25"/>
    <row r="1077" s="66" customFormat="1" x14ac:dyDescent="0.25"/>
    <row r="1078" s="66" customFormat="1" x14ac:dyDescent="0.25"/>
    <row r="1079" s="66" customFormat="1" x14ac:dyDescent="0.25"/>
    <row r="1080" s="66" customFormat="1" x14ac:dyDescent="0.25"/>
    <row r="1081" s="66" customFormat="1" x14ac:dyDescent="0.25"/>
    <row r="1082" s="66" customFormat="1" x14ac:dyDescent="0.25"/>
    <row r="1083" s="66" customFormat="1" x14ac:dyDescent="0.25"/>
    <row r="1084" s="66" customFormat="1" x14ac:dyDescent="0.25"/>
    <row r="1085" s="66" customFormat="1" x14ac:dyDescent="0.25"/>
    <row r="1086" s="66" customFormat="1" x14ac:dyDescent="0.25"/>
    <row r="1087" s="66" customFormat="1" x14ac:dyDescent="0.25"/>
    <row r="1088" s="66" customFormat="1" x14ac:dyDescent="0.25"/>
    <row r="1089" s="66" customFormat="1" x14ac:dyDescent="0.25"/>
    <row r="1090" s="66" customFormat="1" x14ac:dyDescent="0.25"/>
    <row r="1091" s="66" customFormat="1" x14ac:dyDescent="0.25"/>
    <row r="1092" s="66" customFormat="1" x14ac:dyDescent="0.25"/>
    <row r="1093" s="66" customFormat="1" x14ac:dyDescent="0.25"/>
    <row r="1094" s="66" customFormat="1" x14ac:dyDescent="0.25"/>
    <row r="1095" s="66" customFormat="1" x14ac:dyDescent="0.25"/>
    <row r="1096" s="66" customFormat="1" x14ac:dyDescent="0.25"/>
    <row r="1097" s="66" customFormat="1" x14ac:dyDescent="0.25"/>
    <row r="1098" s="66" customFormat="1" x14ac:dyDescent="0.25"/>
    <row r="1099" s="66" customFormat="1" x14ac:dyDescent="0.25"/>
    <row r="1100" s="66" customFormat="1" x14ac:dyDescent="0.25"/>
    <row r="1101" s="66" customFormat="1" x14ac:dyDescent="0.25"/>
    <row r="1102" s="66" customFormat="1" x14ac:dyDescent="0.25"/>
    <row r="1103" s="66" customFormat="1" x14ac:dyDescent="0.25"/>
    <row r="1104" s="66" customFormat="1" x14ac:dyDescent="0.25"/>
    <row r="1105" s="66" customFormat="1" x14ac:dyDescent="0.25"/>
    <row r="1106" s="66" customFormat="1" x14ac:dyDescent="0.25"/>
    <row r="1107" s="66" customFormat="1" x14ac:dyDescent="0.25"/>
    <row r="1108" s="66" customFormat="1" x14ac:dyDescent="0.25"/>
    <row r="1109" s="66" customFormat="1" x14ac:dyDescent="0.25"/>
    <row r="1110" s="66" customFormat="1" x14ac:dyDescent="0.25"/>
    <row r="1111" s="66" customFormat="1" x14ac:dyDescent="0.25"/>
    <row r="1112" s="66" customFormat="1" x14ac:dyDescent="0.25"/>
    <row r="1113" s="66" customFormat="1" x14ac:dyDescent="0.25"/>
    <row r="1114" s="66" customFormat="1" x14ac:dyDescent="0.25"/>
    <row r="1115" s="66" customFormat="1" x14ac:dyDescent="0.25"/>
    <row r="1116" s="66" customFormat="1" x14ac:dyDescent="0.25"/>
    <row r="1117" s="66" customFormat="1" x14ac:dyDescent="0.25"/>
    <row r="1118" s="66" customFormat="1" x14ac:dyDescent="0.25"/>
    <row r="1119" s="66" customFormat="1" x14ac:dyDescent="0.25"/>
    <row r="1120" s="66" customFormat="1" x14ac:dyDescent="0.25"/>
    <row r="1121" s="66" customFormat="1" x14ac:dyDescent="0.25"/>
    <row r="1122" s="66" customFormat="1" x14ac:dyDescent="0.25"/>
    <row r="1123" s="66" customFormat="1" x14ac:dyDescent="0.25"/>
    <row r="1124" s="66" customFormat="1" x14ac:dyDescent="0.25"/>
    <row r="1125" s="66" customFormat="1" x14ac:dyDescent="0.25"/>
    <row r="1126" s="66" customFormat="1" x14ac:dyDescent="0.25"/>
    <row r="1127" s="66" customFormat="1" x14ac:dyDescent="0.25"/>
    <row r="1128" s="66" customFormat="1" x14ac:dyDescent="0.25"/>
    <row r="1129" s="66" customFormat="1" x14ac:dyDescent="0.25"/>
    <row r="1130" s="66" customFormat="1" x14ac:dyDescent="0.25"/>
    <row r="1131" s="66" customFormat="1" x14ac:dyDescent="0.25"/>
    <row r="1132" s="66" customFormat="1" x14ac:dyDescent="0.25"/>
    <row r="1133" s="66" customFormat="1" x14ac:dyDescent="0.25"/>
    <row r="1134" s="66" customFormat="1" x14ac:dyDescent="0.25"/>
    <row r="1135" s="66" customFormat="1" x14ac:dyDescent="0.25"/>
    <row r="1136" s="66" customFormat="1" x14ac:dyDescent="0.25"/>
    <row r="1137" s="66" customFormat="1" x14ac:dyDescent="0.25"/>
    <row r="1138" s="66" customFormat="1" x14ac:dyDescent="0.25"/>
    <row r="1139" s="66" customFormat="1" x14ac:dyDescent="0.25"/>
    <row r="1140" s="66" customFormat="1" x14ac:dyDescent="0.25"/>
    <row r="1141" s="66" customFormat="1" x14ac:dyDescent="0.25"/>
    <row r="1142" s="66" customFormat="1" x14ac:dyDescent="0.25"/>
    <row r="1143" s="66" customFormat="1" x14ac:dyDescent="0.25"/>
    <row r="1144" s="66" customFormat="1" x14ac:dyDescent="0.25"/>
    <row r="1145" s="66" customFormat="1" x14ac:dyDescent="0.25"/>
    <row r="1146" s="66" customFormat="1" x14ac:dyDescent="0.25"/>
    <row r="1147" s="66" customFormat="1" x14ac:dyDescent="0.25"/>
    <row r="1148" s="66" customFormat="1" x14ac:dyDescent="0.25"/>
    <row r="1149" s="66" customFormat="1" x14ac:dyDescent="0.25"/>
    <row r="1150" s="66" customFormat="1" x14ac:dyDescent="0.25"/>
    <row r="1151" s="66" customFormat="1" x14ac:dyDescent="0.25"/>
    <row r="1152" s="66" customFormat="1" x14ac:dyDescent="0.25"/>
    <row r="1153" s="66" customFormat="1" x14ac:dyDescent="0.25"/>
    <row r="1154" s="66" customFormat="1" x14ac:dyDescent="0.25"/>
    <row r="1155" s="66" customFormat="1" x14ac:dyDescent="0.25"/>
    <row r="1156" s="66" customFormat="1" x14ac:dyDescent="0.25"/>
    <row r="1157" s="66" customFormat="1" x14ac:dyDescent="0.25"/>
    <row r="1158" s="66" customFormat="1" x14ac:dyDescent="0.25"/>
    <row r="1159" s="66" customFormat="1" x14ac:dyDescent="0.25"/>
    <row r="1160" s="66" customFormat="1" x14ac:dyDescent="0.25"/>
    <row r="1161" s="66" customFormat="1" x14ac:dyDescent="0.25"/>
    <row r="1162" s="66" customFormat="1" x14ac:dyDescent="0.25"/>
    <row r="1163" s="66" customFormat="1" x14ac:dyDescent="0.25"/>
    <row r="1164" s="66" customFormat="1" x14ac:dyDescent="0.25"/>
    <row r="1165" s="66" customFormat="1" x14ac:dyDescent="0.25"/>
    <row r="1166" s="66" customFormat="1" x14ac:dyDescent="0.25"/>
    <row r="1167" s="66" customFormat="1" x14ac:dyDescent="0.25"/>
    <row r="1168" s="66" customFormat="1" x14ac:dyDescent="0.25"/>
    <row r="1169" s="66" customFormat="1" x14ac:dyDescent="0.25"/>
    <row r="1170" s="66" customFormat="1" x14ac:dyDescent="0.25"/>
    <row r="1171" s="66" customFormat="1" x14ac:dyDescent="0.25"/>
    <row r="1172" s="66" customFormat="1" x14ac:dyDescent="0.25"/>
    <row r="1173" s="66" customFormat="1" x14ac:dyDescent="0.25"/>
    <row r="1174" s="66" customFormat="1" x14ac:dyDescent="0.25"/>
    <row r="1175" s="66" customFormat="1" x14ac:dyDescent="0.25"/>
    <row r="1176" s="66" customFormat="1" x14ac:dyDescent="0.25"/>
    <row r="1177" s="66" customFormat="1" x14ac:dyDescent="0.25"/>
    <row r="1178" s="66" customFormat="1" x14ac:dyDescent="0.25"/>
    <row r="1179" s="66" customFormat="1" x14ac:dyDescent="0.25"/>
    <row r="1180" s="66" customFormat="1" x14ac:dyDescent="0.25"/>
    <row r="1181" s="66" customFormat="1" x14ac:dyDescent="0.25"/>
    <row r="1182" s="66" customFormat="1" x14ac:dyDescent="0.25"/>
    <row r="1183" s="66" customFormat="1" x14ac:dyDescent="0.25"/>
    <row r="1184" s="66" customFormat="1" x14ac:dyDescent="0.25"/>
    <row r="1185" s="66" customFormat="1" x14ac:dyDescent="0.25"/>
    <row r="1186" s="66" customFormat="1" x14ac:dyDescent="0.25"/>
    <row r="1187" s="66" customFormat="1" x14ac:dyDescent="0.25"/>
    <row r="1188" s="66" customFormat="1" x14ac:dyDescent="0.25"/>
    <row r="1189" s="66" customFormat="1" x14ac:dyDescent="0.25"/>
    <row r="1190" s="66" customFormat="1" x14ac:dyDescent="0.25"/>
    <row r="1191" s="66" customFormat="1" x14ac:dyDescent="0.25"/>
    <row r="1192" s="66" customFormat="1" x14ac:dyDescent="0.25"/>
    <row r="1193" s="66" customFormat="1" x14ac:dyDescent="0.25"/>
    <row r="1194" s="66" customFormat="1" x14ac:dyDescent="0.25"/>
    <row r="1195" s="66" customFormat="1" x14ac:dyDescent="0.25"/>
    <row r="1196" s="66" customFormat="1" x14ac:dyDescent="0.25"/>
    <row r="1197" s="66" customFormat="1" x14ac:dyDescent="0.25"/>
    <row r="1198" s="66" customFormat="1" x14ac:dyDescent="0.25"/>
    <row r="1199" s="66" customFormat="1" x14ac:dyDescent="0.25"/>
    <row r="1200" s="66" customFormat="1" x14ac:dyDescent="0.25"/>
    <row r="1201" s="66" customFormat="1" x14ac:dyDescent="0.25"/>
    <row r="1202" s="66" customFormat="1" x14ac:dyDescent="0.25"/>
    <row r="1203" s="66" customFormat="1" x14ac:dyDescent="0.25"/>
    <row r="1204" s="66" customFormat="1" x14ac:dyDescent="0.25"/>
    <row r="1205" s="66" customFormat="1" x14ac:dyDescent="0.25"/>
    <row r="1206" s="66" customFormat="1" x14ac:dyDescent="0.25"/>
    <row r="1207" s="66" customFormat="1" x14ac:dyDescent="0.25"/>
    <row r="1208" s="66" customFormat="1" x14ac:dyDescent="0.25"/>
    <row r="1209" s="66" customFormat="1" x14ac:dyDescent="0.25"/>
    <row r="1210" s="66" customFormat="1" x14ac:dyDescent="0.25"/>
    <row r="1211" s="66" customFormat="1" x14ac:dyDescent="0.25"/>
    <row r="1212" s="66" customFormat="1" x14ac:dyDescent="0.25"/>
    <row r="1213" s="66" customFormat="1" x14ac:dyDescent="0.25"/>
    <row r="1214" s="66" customFormat="1" x14ac:dyDescent="0.25"/>
    <row r="1215" s="66" customFormat="1" x14ac:dyDescent="0.25"/>
    <row r="1216" s="66" customFormat="1" x14ac:dyDescent="0.25"/>
    <row r="1217" s="66" customFormat="1" x14ac:dyDescent="0.25"/>
    <row r="1218" s="66" customFormat="1" x14ac:dyDescent="0.25"/>
    <row r="1219" s="66" customFormat="1" x14ac:dyDescent="0.25"/>
    <row r="1220" s="66" customFormat="1" x14ac:dyDescent="0.25"/>
    <row r="1221" s="66" customFormat="1" x14ac:dyDescent="0.25"/>
    <row r="1222" s="66" customFormat="1" x14ac:dyDescent="0.25"/>
    <row r="1223" s="66" customFormat="1" x14ac:dyDescent="0.25"/>
    <row r="1224" s="66" customFormat="1" x14ac:dyDescent="0.25"/>
    <row r="1225" s="66" customFormat="1" x14ac:dyDescent="0.25"/>
    <row r="1226" s="66" customFormat="1" x14ac:dyDescent="0.25"/>
    <row r="1227" s="66" customFormat="1" x14ac:dyDescent="0.25"/>
    <row r="1228" s="66" customFormat="1" x14ac:dyDescent="0.25"/>
    <row r="1229" s="66" customFormat="1" x14ac:dyDescent="0.25"/>
    <row r="1230" s="66" customFormat="1" x14ac:dyDescent="0.25"/>
    <row r="1231" s="66" customFormat="1" x14ac:dyDescent="0.25"/>
    <row r="1232" s="66" customFormat="1" x14ac:dyDescent="0.25"/>
    <row r="1233" s="66" customFormat="1" x14ac:dyDescent="0.25"/>
    <row r="1234" s="66" customFormat="1" x14ac:dyDescent="0.25"/>
    <row r="1235" s="66" customFormat="1" x14ac:dyDescent="0.25"/>
    <row r="1236" s="66" customFormat="1" x14ac:dyDescent="0.25"/>
    <row r="1237" s="66" customFormat="1" x14ac:dyDescent="0.25"/>
    <row r="1238" s="66" customFormat="1" x14ac:dyDescent="0.25"/>
    <row r="1239" s="66" customFormat="1" x14ac:dyDescent="0.25"/>
    <row r="1240" s="66" customFormat="1" x14ac:dyDescent="0.25"/>
    <row r="1241" s="66" customFormat="1" x14ac:dyDescent="0.25"/>
    <row r="1242" s="66" customFormat="1" x14ac:dyDescent="0.25"/>
    <row r="1243" s="66" customFormat="1" x14ac:dyDescent="0.25"/>
    <row r="1244" s="66" customFormat="1" x14ac:dyDescent="0.25"/>
    <row r="1245" s="66" customFormat="1" x14ac:dyDescent="0.25"/>
    <row r="1246" s="66" customFormat="1" x14ac:dyDescent="0.25"/>
    <row r="1247" s="66" customFormat="1" x14ac:dyDescent="0.25"/>
    <row r="1248" s="66" customFormat="1" x14ac:dyDescent="0.25"/>
    <row r="1249" s="66" customFormat="1" x14ac:dyDescent="0.25"/>
    <row r="1250" s="66" customFormat="1" x14ac:dyDescent="0.25"/>
    <row r="1251" s="66" customFormat="1" x14ac:dyDescent="0.25"/>
    <row r="1252" s="66" customFormat="1" x14ac:dyDescent="0.25"/>
    <row r="1253" s="66" customFormat="1" x14ac:dyDescent="0.25"/>
    <row r="1254" s="66" customFormat="1" x14ac:dyDescent="0.25"/>
    <row r="1255" s="66" customFormat="1" x14ac:dyDescent="0.25"/>
    <row r="1256" s="66" customFormat="1" x14ac:dyDescent="0.25"/>
    <row r="1257" s="66" customFormat="1" x14ac:dyDescent="0.25"/>
    <row r="1258" s="66" customFormat="1" x14ac:dyDescent="0.25"/>
    <row r="1259" s="66" customFormat="1" x14ac:dyDescent="0.25"/>
    <row r="1260" s="66" customFormat="1" x14ac:dyDescent="0.25"/>
    <row r="1261" s="66" customFormat="1" x14ac:dyDescent="0.25"/>
    <row r="1262" s="66" customFormat="1" x14ac:dyDescent="0.25"/>
    <row r="1263" s="66" customFormat="1" x14ac:dyDescent="0.25"/>
    <row r="1264" s="66" customFormat="1" x14ac:dyDescent="0.25"/>
    <row r="1265" s="66" customFormat="1" x14ac:dyDescent="0.25"/>
    <row r="1266" s="66" customFormat="1" x14ac:dyDescent="0.25"/>
    <row r="1267" s="66" customFormat="1" x14ac:dyDescent="0.25"/>
    <row r="1268" s="66" customFormat="1" x14ac:dyDescent="0.25"/>
    <row r="1269" s="66" customFormat="1" x14ac:dyDescent="0.25"/>
    <row r="1270" s="66" customFormat="1" x14ac:dyDescent="0.25"/>
    <row r="1271" s="66" customFormat="1" x14ac:dyDescent="0.25"/>
    <row r="1272" s="66" customFormat="1" x14ac:dyDescent="0.25"/>
    <row r="1273" s="66" customFormat="1" x14ac:dyDescent="0.25"/>
    <row r="1274" s="66" customFormat="1" x14ac:dyDescent="0.25"/>
    <row r="1275" s="66" customFormat="1" x14ac:dyDescent="0.25"/>
    <row r="1276" s="66" customFormat="1" x14ac:dyDescent="0.25"/>
    <row r="1277" s="66" customFormat="1" x14ac:dyDescent="0.25"/>
    <row r="1278" s="66" customFormat="1" x14ac:dyDescent="0.25"/>
    <row r="1279" s="66" customFormat="1" x14ac:dyDescent="0.25"/>
    <row r="1280" s="66" customFormat="1" x14ac:dyDescent="0.25"/>
    <row r="1281" s="66" customFormat="1" x14ac:dyDescent="0.25"/>
    <row r="1282" s="66" customFormat="1" x14ac:dyDescent="0.25"/>
    <row r="1283" s="66" customFormat="1" x14ac:dyDescent="0.25"/>
    <row r="1284" s="66" customFormat="1" x14ac:dyDescent="0.25"/>
    <row r="1285" s="66" customFormat="1" x14ac:dyDescent="0.25"/>
    <row r="1286" s="66" customFormat="1" x14ac:dyDescent="0.25"/>
    <row r="1287" s="66" customFormat="1" x14ac:dyDescent="0.25"/>
    <row r="1288" s="66" customFormat="1" x14ac:dyDescent="0.25"/>
    <row r="1289" s="66" customFormat="1" x14ac:dyDescent="0.25"/>
    <row r="1290" s="66" customFormat="1" x14ac:dyDescent="0.25"/>
    <row r="1291" s="66" customFormat="1" x14ac:dyDescent="0.25"/>
    <row r="1292" s="66" customFormat="1" x14ac:dyDescent="0.25"/>
    <row r="1293" s="66" customFormat="1" x14ac:dyDescent="0.25"/>
    <row r="1294" s="66" customFormat="1" x14ac:dyDescent="0.25"/>
    <row r="1295" s="66" customFormat="1" x14ac:dyDescent="0.25"/>
    <row r="1296" s="66" customFormat="1" x14ac:dyDescent="0.25"/>
    <row r="1297" s="66" customFormat="1" x14ac:dyDescent="0.25"/>
    <row r="1298" s="66" customFormat="1" x14ac:dyDescent="0.25"/>
    <row r="1299" s="66" customFormat="1" x14ac:dyDescent="0.25"/>
    <row r="1300" s="66" customFormat="1" x14ac:dyDescent="0.25"/>
    <row r="1301" s="66" customFormat="1" x14ac:dyDescent="0.25"/>
    <row r="1302" s="66" customFormat="1" x14ac:dyDescent="0.25"/>
    <row r="1303" s="66" customFormat="1" x14ac:dyDescent="0.25"/>
    <row r="1304" s="66" customFormat="1" x14ac:dyDescent="0.25"/>
    <row r="1305" s="66" customFormat="1" x14ac:dyDescent="0.25"/>
    <row r="1306" s="66" customFormat="1" x14ac:dyDescent="0.25"/>
    <row r="1307" s="66" customFormat="1" x14ac:dyDescent="0.25"/>
    <row r="1308" s="66" customFormat="1" x14ac:dyDescent="0.25"/>
    <row r="1309" s="66" customFormat="1" x14ac:dyDescent="0.25"/>
    <row r="1310" s="66" customFormat="1" x14ac:dyDescent="0.25"/>
    <row r="1311" s="66" customFormat="1" x14ac:dyDescent="0.25"/>
    <row r="1312" s="66" customFormat="1" x14ac:dyDescent="0.25"/>
    <row r="1313" s="66" customFormat="1" x14ac:dyDescent="0.25"/>
    <row r="1314" s="66" customFormat="1" x14ac:dyDescent="0.25"/>
    <row r="1315" s="66" customFormat="1" x14ac:dyDescent="0.25"/>
    <row r="1316" s="66" customFormat="1" x14ac:dyDescent="0.25"/>
    <row r="1317" s="66" customFormat="1" x14ac:dyDescent="0.25"/>
    <row r="1318" s="66" customFormat="1" x14ac:dyDescent="0.25"/>
    <row r="1319" s="66" customFormat="1" x14ac:dyDescent="0.25"/>
    <row r="1320" s="66" customFormat="1" x14ac:dyDescent="0.25"/>
    <row r="1321" s="66" customFormat="1" x14ac:dyDescent="0.25"/>
    <row r="1322" s="66" customFormat="1" x14ac:dyDescent="0.25"/>
    <row r="1323" s="66" customFormat="1" x14ac:dyDescent="0.25"/>
    <row r="1324" s="66" customFormat="1" x14ac:dyDescent="0.25"/>
    <row r="1325" s="66" customFormat="1" x14ac:dyDescent="0.25"/>
    <row r="1326" s="66" customFormat="1" x14ac:dyDescent="0.25"/>
    <row r="1327" s="66" customFormat="1" x14ac:dyDescent="0.25"/>
    <row r="1328" s="66" customFormat="1" x14ac:dyDescent="0.25"/>
    <row r="1329" s="66" customFormat="1" x14ac:dyDescent="0.25"/>
    <row r="1330" s="66" customFormat="1" x14ac:dyDescent="0.25"/>
    <row r="1331" s="66" customFormat="1" x14ac:dyDescent="0.25"/>
    <row r="1332" s="66" customFormat="1" x14ac:dyDescent="0.25"/>
    <row r="1333" s="66" customFormat="1" x14ac:dyDescent="0.25"/>
    <row r="1334" s="66" customFormat="1" x14ac:dyDescent="0.25"/>
    <row r="1335" s="66" customFormat="1" x14ac:dyDescent="0.25"/>
    <row r="1336" s="66" customFormat="1" x14ac:dyDescent="0.25"/>
    <row r="1337" s="66" customFormat="1" x14ac:dyDescent="0.25"/>
    <row r="1338" s="66" customFormat="1" x14ac:dyDescent="0.25"/>
    <row r="1339" s="66" customFormat="1" x14ac:dyDescent="0.25"/>
    <row r="1340" s="66" customFormat="1" x14ac:dyDescent="0.25"/>
    <row r="1341" s="66" customFormat="1" x14ac:dyDescent="0.25"/>
    <row r="1342" s="66" customFormat="1" x14ac:dyDescent="0.25"/>
    <row r="1343" s="66" customFormat="1" x14ac:dyDescent="0.25"/>
    <row r="1344" s="66" customFormat="1" x14ac:dyDescent="0.25"/>
    <row r="1345" s="66" customFormat="1" x14ac:dyDescent="0.25"/>
    <row r="1346" s="66" customFormat="1" x14ac:dyDescent="0.25"/>
    <row r="1347" s="66" customFormat="1" x14ac:dyDescent="0.25"/>
    <row r="1348" s="66" customFormat="1" x14ac:dyDescent="0.25"/>
    <row r="1349" s="66" customFormat="1" x14ac:dyDescent="0.25"/>
    <row r="1350" s="66" customFormat="1" x14ac:dyDescent="0.25"/>
    <row r="1351" s="66" customFormat="1" x14ac:dyDescent="0.25"/>
    <row r="1352" s="66" customFormat="1" x14ac:dyDescent="0.25"/>
    <row r="1353" s="66" customFormat="1" x14ac:dyDescent="0.25"/>
    <row r="1354" s="66" customFormat="1" x14ac:dyDescent="0.25"/>
    <row r="1355" s="66" customFormat="1" x14ac:dyDescent="0.25"/>
    <row r="1356" s="66" customFormat="1" x14ac:dyDescent="0.25"/>
    <row r="1357" s="66" customFormat="1" x14ac:dyDescent="0.25"/>
    <row r="1358" s="66" customFormat="1" x14ac:dyDescent="0.25"/>
    <row r="1359" s="66" customFormat="1" x14ac:dyDescent="0.25"/>
    <row r="1360" s="66" customFormat="1" x14ac:dyDescent="0.25"/>
    <row r="1361" s="66" customFormat="1" x14ac:dyDescent="0.25"/>
    <row r="1362" s="66" customFormat="1" x14ac:dyDescent="0.25"/>
    <row r="1363" s="66" customFormat="1" x14ac:dyDescent="0.25"/>
    <row r="1364" s="66" customFormat="1" x14ac:dyDescent="0.25"/>
    <row r="1365" s="66" customFormat="1" x14ac:dyDescent="0.25"/>
    <row r="1366" s="66" customFormat="1" x14ac:dyDescent="0.25"/>
    <row r="1367" s="66" customFormat="1" x14ac:dyDescent="0.25"/>
    <row r="1368" s="66" customFormat="1" x14ac:dyDescent="0.25"/>
    <row r="1369" s="66" customFormat="1" x14ac:dyDescent="0.25"/>
    <row r="1370" s="66" customFormat="1" x14ac:dyDescent="0.25"/>
    <row r="1371" s="66" customFormat="1" x14ac:dyDescent="0.25"/>
    <row r="1372" s="66" customFormat="1" x14ac:dyDescent="0.25"/>
    <row r="1373" s="66" customFormat="1" x14ac:dyDescent="0.25"/>
    <row r="1374" s="66" customFormat="1" x14ac:dyDescent="0.25"/>
    <row r="1375" s="66" customFormat="1" x14ac:dyDescent="0.25"/>
    <row r="1376" s="66" customFormat="1" x14ac:dyDescent="0.25"/>
    <row r="1377" s="66" customFormat="1" x14ac:dyDescent="0.25"/>
    <row r="1378" s="66" customFormat="1" x14ac:dyDescent="0.25"/>
    <row r="1379" s="66" customFormat="1" x14ac:dyDescent="0.25"/>
    <row r="1380" s="66" customFormat="1" x14ac:dyDescent="0.25"/>
    <row r="1381" s="66" customFormat="1" x14ac:dyDescent="0.25"/>
    <row r="1382" s="66" customFormat="1" x14ac:dyDescent="0.25"/>
    <row r="1383" s="66" customFormat="1" x14ac:dyDescent="0.25"/>
    <row r="1384" s="66" customFormat="1" x14ac:dyDescent="0.25"/>
    <row r="1385" s="66" customFormat="1" x14ac:dyDescent="0.25"/>
    <row r="1386" s="66" customFormat="1" x14ac:dyDescent="0.25"/>
    <row r="1387" s="66" customFormat="1" x14ac:dyDescent="0.25"/>
    <row r="1388" s="66" customFormat="1" x14ac:dyDescent="0.25"/>
    <row r="1389" s="66" customFormat="1" x14ac:dyDescent="0.25"/>
    <row r="1390" s="66" customFormat="1" x14ac:dyDescent="0.25"/>
    <row r="1391" s="66" customFormat="1" x14ac:dyDescent="0.25"/>
    <row r="1392" s="66" customFormat="1" x14ac:dyDescent="0.25"/>
    <row r="1393" s="66" customFormat="1" x14ac:dyDescent="0.25"/>
    <row r="1394" s="66" customFormat="1" x14ac:dyDescent="0.25"/>
    <row r="1395" s="66" customFormat="1" x14ac:dyDescent="0.25"/>
    <row r="1396" s="66" customFormat="1" x14ac:dyDescent="0.25"/>
    <row r="1397" s="66" customFormat="1" x14ac:dyDescent="0.25"/>
    <row r="1398" s="66" customFormat="1" x14ac:dyDescent="0.25"/>
    <row r="1399" s="66" customFormat="1" x14ac:dyDescent="0.25"/>
    <row r="1400" s="66" customFormat="1" x14ac:dyDescent="0.25"/>
    <row r="1401" s="66" customFormat="1" x14ac:dyDescent="0.25"/>
    <row r="1402" s="66" customFormat="1" x14ac:dyDescent="0.25"/>
    <row r="1403" s="66" customFormat="1" x14ac:dyDescent="0.25"/>
    <row r="1404" s="66" customFormat="1" x14ac:dyDescent="0.25"/>
    <row r="1405" s="66" customFormat="1" x14ac:dyDescent="0.25"/>
    <row r="1406" s="66" customFormat="1" x14ac:dyDescent="0.25"/>
    <row r="1407" s="66" customFormat="1" x14ac:dyDescent="0.25"/>
    <row r="1408" s="66" customFormat="1" x14ac:dyDescent="0.25"/>
    <row r="1409" s="66" customFormat="1" x14ac:dyDescent="0.25"/>
    <row r="1410" s="66" customFormat="1" x14ac:dyDescent="0.25"/>
    <row r="1411" s="66" customFormat="1" x14ac:dyDescent="0.25"/>
    <row r="1412" s="66" customFormat="1" x14ac:dyDescent="0.25"/>
    <row r="1413" s="66" customFormat="1" x14ac:dyDescent="0.25"/>
    <row r="1414" s="66" customFormat="1" x14ac:dyDescent="0.25"/>
    <row r="1415" s="66" customFormat="1" x14ac:dyDescent="0.25"/>
    <row r="1416" s="66" customFormat="1" x14ac:dyDescent="0.25"/>
    <row r="1417" s="66" customFormat="1" x14ac:dyDescent="0.25"/>
    <row r="1418" s="66" customFormat="1" x14ac:dyDescent="0.25"/>
    <row r="1419" s="66" customFormat="1" x14ac:dyDescent="0.25"/>
    <row r="1420" s="66" customFormat="1" x14ac:dyDescent="0.25"/>
    <row r="1421" s="66" customFormat="1" x14ac:dyDescent="0.25"/>
    <row r="1422" s="66" customFormat="1" x14ac:dyDescent="0.25"/>
    <row r="1423" s="66" customFormat="1" x14ac:dyDescent="0.25"/>
    <row r="1424" s="66" customFormat="1" x14ac:dyDescent="0.25"/>
    <row r="1425" s="66" customFormat="1" x14ac:dyDescent="0.25"/>
    <row r="1426" s="66" customFormat="1" x14ac:dyDescent="0.25"/>
    <row r="1427" s="66" customFormat="1" x14ac:dyDescent="0.25"/>
    <row r="1428" s="66" customFormat="1" x14ac:dyDescent="0.25"/>
    <row r="1429" s="66" customFormat="1" x14ac:dyDescent="0.25"/>
    <row r="1430" s="66" customFormat="1" x14ac:dyDescent="0.25"/>
    <row r="1431" s="66" customFormat="1" x14ac:dyDescent="0.25"/>
    <row r="1432" s="66" customFormat="1" x14ac:dyDescent="0.25"/>
    <row r="1433" s="66" customFormat="1" x14ac:dyDescent="0.25"/>
    <row r="1434" s="66" customFormat="1" x14ac:dyDescent="0.25"/>
    <row r="1435" s="66" customFormat="1" x14ac:dyDescent="0.25"/>
    <row r="1436" s="66" customFormat="1" x14ac:dyDescent="0.25"/>
    <row r="1437" s="66" customFormat="1" x14ac:dyDescent="0.25"/>
    <row r="1438" s="66" customFormat="1" x14ac:dyDescent="0.25"/>
    <row r="1439" s="66" customFormat="1" x14ac:dyDescent="0.25"/>
    <row r="1440" s="66" customFormat="1" x14ac:dyDescent="0.25"/>
    <row r="1441" s="66" customFormat="1" x14ac:dyDescent="0.25"/>
    <row r="1442" s="66" customFormat="1" x14ac:dyDescent="0.25"/>
    <row r="1443" s="66" customFormat="1" x14ac:dyDescent="0.25"/>
    <row r="1444" s="66" customFormat="1" x14ac:dyDescent="0.25"/>
    <row r="1445" s="66" customFormat="1" x14ac:dyDescent="0.25"/>
    <row r="1446" s="66" customFormat="1" x14ac:dyDescent="0.25"/>
    <row r="1447" s="66" customFormat="1" x14ac:dyDescent="0.25"/>
    <row r="1448" s="66" customFormat="1" x14ac:dyDescent="0.25"/>
    <row r="1449" s="66" customFormat="1" x14ac:dyDescent="0.25"/>
    <row r="1450" s="66" customFormat="1" x14ac:dyDescent="0.25"/>
    <row r="1451" s="66" customFormat="1" x14ac:dyDescent="0.25"/>
    <row r="1452" s="66" customFormat="1" x14ac:dyDescent="0.25"/>
    <row r="1453" s="66" customFormat="1" x14ac:dyDescent="0.25"/>
    <row r="1454" s="66" customFormat="1" x14ac:dyDescent="0.25"/>
    <row r="1455" s="66" customFormat="1" x14ac:dyDescent="0.25"/>
    <row r="1456" s="66" customFormat="1" x14ac:dyDescent="0.25"/>
    <row r="1457" s="66" customFormat="1" x14ac:dyDescent="0.25"/>
    <row r="1458" s="66" customFormat="1" x14ac:dyDescent="0.25"/>
    <row r="1459" s="66" customFormat="1" x14ac:dyDescent="0.25"/>
    <row r="1460" s="66" customFormat="1" x14ac:dyDescent="0.25"/>
    <row r="1461" s="66" customFormat="1" x14ac:dyDescent="0.25"/>
    <row r="1462" s="66" customFormat="1" x14ac:dyDescent="0.25"/>
    <row r="1463" s="66" customFormat="1" x14ac:dyDescent="0.25"/>
    <row r="1464" s="66" customFormat="1" x14ac:dyDescent="0.25"/>
    <row r="1465" s="66" customFormat="1" x14ac:dyDescent="0.25"/>
    <row r="1466" s="66" customFormat="1" x14ac:dyDescent="0.25"/>
    <row r="1467" s="66" customFormat="1" x14ac:dyDescent="0.25"/>
    <row r="1468" s="66" customFormat="1" x14ac:dyDescent="0.25"/>
    <row r="1469" s="66" customFormat="1" x14ac:dyDescent="0.25"/>
    <row r="1470" s="66" customFormat="1" x14ac:dyDescent="0.25"/>
    <row r="1471" s="66" customFormat="1" x14ac:dyDescent="0.25"/>
    <row r="1472" s="66" customFormat="1" x14ac:dyDescent="0.25"/>
    <row r="1473" s="66" customFormat="1" x14ac:dyDescent="0.25"/>
    <row r="1474" s="66" customFormat="1" x14ac:dyDescent="0.25"/>
    <row r="1475" s="66" customFormat="1" x14ac:dyDescent="0.25"/>
    <row r="1476" s="66" customFormat="1" x14ac:dyDescent="0.25"/>
    <row r="1477" s="66" customFormat="1" x14ac:dyDescent="0.25"/>
    <row r="1478" s="66" customFormat="1" x14ac:dyDescent="0.25"/>
    <row r="1479" s="66" customFormat="1" x14ac:dyDescent="0.25"/>
    <row r="1480" s="66" customFormat="1" x14ac:dyDescent="0.25"/>
    <row r="1481" s="66" customFormat="1" x14ac:dyDescent="0.25"/>
    <row r="1482" s="66" customFormat="1" x14ac:dyDescent="0.25"/>
    <row r="1483" s="66" customFormat="1" x14ac:dyDescent="0.25"/>
    <row r="1484" s="66" customFormat="1" x14ac:dyDescent="0.25"/>
    <row r="1485" s="66" customFormat="1" x14ac:dyDescent="0.25"/>
    <row r="1486" s="66" customFormat="1" x14ac:dyDescent="0.25"/>
    <row r="1487" s="66" customFormat="1" x14ac:dyDescent="0.25"/>
    <row r="1488" s="66" customFormat="1" x14ac:dyDescent="0.25"/>
    <row r="1489" s="66" customFormat="1" x14ac:dyDescent="0.25"/>
    <row r="1490" s="66" customFormat="1" x14ac:dyDescent="0.25"/>
    <row r="1491" s="66" customFormat="1" x14ac:dyDescent="0.25"/>
    <row r="1492" s="66" customFormat="1" x14ac:dyDescent="0.25"/>
    <row r="1493" s="66" customFormat="1" x14ac:dyDescent="0.25"/>
    <row r="1494" s="66" customFormat="1" x14ac:dyDescent="0.25"/>
    <row r="1495" s="66" customFormat="1" x14ac:dyDescent="0.25"/>
    <row r="1496" s="66" customFormat="1" x14ac:dyDescent="0.25"/>
    <row r="1497" s="66" customFormat="1" x14ac:dyDescent="0.25"/>
    <row r="1498" s="66" customFormat="1" x14ac:dyDescent="0.25"/>
    <row r="1499" s="66" customFormat="1" x14ac:dyDescent="0.25"/>
    <row r="1500" s="66" customFormat="1" x14ac:dyDescent="0.25"/>
    <row r="1501" s="66" customFormat="1" x14ac:dyDescent="0.25"/>
    <row r="1502" s="66" customFormat="1" x14ac:dyDescent="0.25"/>
    <row r="1503" s="66" customFormat="1" x14ac:dyDescent="0.25"/>
    <row r="1504" s="66" customFormat="1" x14ac:dyDescent="0.25"/>
    <row r="1505" s="66" customFormat="1" x14ac:dyDescent="0.25"/>
    <row r="1506" s="66" customFormat="1" x14ac:dyDescent="0.25"/>
    <row r="1507" s="66" customFormat="1" x14ac:dyDescent="0.25"/>
    <row r="1508" s="66" customFormat="1" x14ac:dyDescent="0.25"/>
    <row r="1509" s="66" customFormat="1" x14ac:dyDescent="0.25"/>
    <row r="1510" s="66" customFormat="1" x14ac:dyDescent="0.25"/>
    <row r="1511" s="66" customFormat="1" x14ac:dyDescent="0.25"/>
    <row r="1512" s="66" customFormat="1" x14ac:dyDescent="0.25"/>
    <row r="1513" s="66" customFormat="1" x14ac:dyDescent="0.25"/>
    <row r="1514" s="66" customFormat="1" x14ac:dyDescent="0.25"/>
    <row r="1515" s="66" customFormat="1" x14ac:dyDescent="0.25"/>
    <row r="1516" s="66" customFormat="1" x14ac:dyDescent="0.25"/>
    <row r="1517" s="66" customFormat="1" x14ac:dyDescent="0.25"/>
    <row r="1518" s="66" customFormat="1" x14ac:dyDescent="0.25"/>
    <row r="1519" s="66" customFormat="1" x14ac:dyDescent="0.25"/>
    <row r="1520" s="66" customFormat="1" x14ac:dyDescent="0.25"/>
    <row r="1521" s="66" customFormat="1" x14ac:dyDescent="0.25"/>
    <row r="1522" s="66" customFormat="1" x14ac:dyDescent="0.25"/>
    <row r="1523" s="66" customFormat="1" x14ac:dyDescent="0.25"/>
    <row r="1524" s="66" customFormat="1" x14ac:dyDescent="0.25"/>
    <row r="1525" s="66" customFormat="1" x14ac:dyDescent="0.25"/>
    <row r="1526" s="66" customFormat="1" x14ac:dyDescent="0.25"/>
    <row r="1527" s="66" customFormat="1" x14ac:dyDescent="0.25"/>
    <row r="1528" s="66" customFormat="1" x14ac:dyDescent="0.25"/>
    <row r="1529" s="66" customFormat="1" x14ac:dyDescent="0.25"/>
    <row r="1530" s="66" customFormat="1" x14ac:dyDescent="0.25"/>
    <row r="1531" s="66" customFormat="1" x14ac:dyDescent="0.25"/>
    <row r="1532" s="66" customFormat="1" x14ac:dyDescent="0.25"/>
    <row r="1533" s="66" customFormat="1" x14ac:dyDescent="0.25"/>
    <row r="1534" s="66" customFormat="1" x14ac:dyDescent="0.25"/>
    <row r="1535" s="66" customFormat="1" x14ac:dyDescent="0.25"/>
    <row r="1536" s="66" customFormat="1" x14ac:dyDescent="0.25"/>
    <row r="1537" s="66" customFormat="1" x14ac:dyDescent="0.25"/>
    <row r="1538" s="66" customFormat="1" x14ac:dyDescent="0.25"/>
    <row r="1539" s="66" customFormat="1" x14ac:dyDescent="0.25"/>
    <row r="1540" s="66" customFormat="1" x14ac:dyDescent="0.25"/>
    <row r="1541" s="66" customFormat="1" x14ac:dyDescent="0.25"/>
    <row r="1542" s="66" customFormat="1" x14ac:dyDescent="0.25"/>
    <row r="1543" s="66" customFormat="1" x14ac:dyDescent="0.25"/>
    <row r="1544" s="66" customFormat="1" x14ac:dyDescent="0.25"/>
    <row r="1545" s="66" customFormat="1" x14ac:dyDescent="0.25"/>
    <row r="1546" s="66" customFormat="1" x14ac:dyDescent="0.25"/>
    <row r="1547" s="66" customFormat="1" x14ac:dyDescent="0.25"/>
    <row r="1548" s="66" customFormat="1" x14ac:dyDescent="0.25"/>
    <row r="1549" s="66" customFormat="1" x14ac:dyDescent="0.25"/>
    <row r="1550" s="66" customFormat="1" x14ac:dyDescent="0.25"/>
    <row r="1551" s="66" customFormat="1" x14ac:dyDescent="0.25"/>
    <row r="1552" s="66" customFormat="1" x14ac:dyDescent="0.25"/>
    <row r="1553" s="66" customFormat="1" x14ac:dyDescent="0.25"/>
    <row r="1554" s="66" customFormat="1" x14ac:dyDescent="0.25"/>
    <row r="1555" s="66" customFormat="1" x14ac:dyDescent="0.25"/>
    <row r="1556" s="66" customFormat="1" x14ac:dyDescent="0.25"/>
    <row r="1557" s="66" customFormat="1" x14ac:dyDescent="0.25"/>
    <row r="1558" s="66" customFormat="1" x14ac:dyDescent="0.25"/>
    <row r="1559" s="66" customFormat="1" x14ac:dyDescent="0.25"/>
    <row r="1560" s="66" customFormat="1" x14ac:dyDescent="0.25"/>
    <row r="1561" s="66" customFormat="1" x14ac:dyDescent="0.25"/>
    <row r="1562" s="66" customFormat="1" x14ac:dyDescent="0.25"/>
    <row r="1563" s="66" customFormat="1" x14ac:dyDescent="0.25"/>
    <row r="1564" s="66" customFormat="1" x14ac:dyDescent="0.25"/>
    <row r="1565" s="66" customFormat="1" x14ac:dyDescent="0.25"/>
    <row r="1566" s="66" customFormat="1" x14ac:dyDescent="0.25"/>
    <row r="1567" s="66" customFormat="1" x14ac:dyDescent="0.25"/>
    <row r="1568" s="66" customFormat="1" x14ac:dyDescent="0.25"/>
    <row r="1569" s="66" customFormat="1" x14ac:dyDescent="0.25"/>
    <row r="1570" s="66" customFormat="1" x14ac:dyDescent="0.25"/>
    <row r="1571" s="66" customFormat="1" x14ac:dyDescent="0.25"/>
    <row r="1572" s="66" customFormat="1" x14ac:dyDescent="0.25"/>
    <row r="1573" s="66" customFormat="1" x14ac:dyDescent="0.25"/>
    <row r="1574" s="66" customFormat="1" x14ac:dyDescent="0.25"/>
    <row r="1575" s="66" customFormat="1" x14ac:dyDescent="0.25"/>
    <row r="1576" s="66" customFormat="1" x14ac:dyDescent="0.25"/>
    <row r="1577" s="66" customFormat="1" x14ac:dyDescent="0.25"/>
    <row r="1578" s="66" customFormat="1" x14ac:dyDescent="0.25"/>
    <row r="1579" s="66" customFormat="1" x14ac:dyDescent="0.25"/>
    <row r="1580" s="66" customFormat="1" x14ac:dyDescent="0.25"/>
    <row r="1581" s="66" customFormat="1" x14ac:dyDescent="0.25"/>
    <row r="1582" s="66" customFormat="1" x14ac:dyDescent="0.25"/>
    <row r="1583" s="66" customFormat="1" x14ac:dyDescent="0.25"/>
    <row r="1584" s="66" customFormat="1" x14ac:dyDescent="0.25"/>
    <row r="1585" s="66" customFormat="1" x14ac:dyDescent="0.25"/>
    <row r="1586" s="66" customFormat="1" x14ac:dyDescent="0.25"/>
    <row r="1587" s="66" customFormat="1" x14ac:dyDescent="0.25"/>
    <row r="1588" s="66" customFormat="1" x14ac:dyDescent="0.25"/>
    <row r="1589" s="66" customFormat="1" x14ac:dyDescent="0.25"/>
    <row r="1590" s="66" customFormat="1" x14ac:dyDescent="0.25"/>
    <row r="1591" s="66" customFormat="1" x14ac:dyDescent="0.25"/>
    <row r="1592" s="66" customFormat="1" x14ac:dyDescent="0.25"/>
    <row r="1593" s="66" customFormat="1" x14ac:dyDescent="0.25"/>
    <row r="1594" s="66" customFormat="1" x14ac:dyDescent="0.25"/>
    <row r="1595" s="66" customFormat="1" x14ac:dyDescent="0.25"/>
    <row r="1596" s="66" customFormat="1" x14ac:dyDescent="0.25"/>
    <row r="1597" s="66" customFormat="1" x14ac:dyDescent="0.25"/>
    <row r="1598" s="66" customFormat="1" x14ac:dyDescent="0.25"/>
    <row r="1599" s="66" customFormat="1" x14ac:dyDescent="0.25"/>
    <row r="1600" s="66" customFormat="1" x14ac:dyDescent="0.25"/>
    <row r="1601" s="66" customFormat="1" x14ac:dyDescent="0.25"/>
    <row r="1602" s="66" customFormat="1" x14ac:dyDescent="0.25"/>
    <row r="1603" s="66" customFormat="1" x14ac:dyDescent="0.25"/>
    <row r="1604" s="66" customFormat="1" x14ac:dyDescent="0.25"/>
    <row r="1605" s="66" customFormat="1" x14ac:dyDescent="0.25"/>
    <row r="1606" s="66" customFormat="1" x14ac:dyDescent="0.25"/>
    <row r="1607" s="66" customFormat="1" x14ac:dyDescent="0.25"/>
    <row r="1608" s="66" customFormat="1" x14ac:dyDescent="0.25"/>
    <row r="1609" s="66" customFormat="1" x14ac:dyDescent="0.25"/>
    <row r="1610" s="66" customFormat="1" x14ac:dyDescent="0.25"/>
    <row r="1611" s="66" customFormat="1" x14ac:dyDescent="0.25"/>
    <row r="1612" s="66" customFormat="1" x14ac:dyDescent="0.25"/>
    <row r="1613" s="66" customFormat="1" x14ac:dyDescent="0.25"/>
    <row r="1614" s="66" customFormat="1" x14ac:dyDescent="0.25"/>
    <row r="1615" s="66" customFormat="1" x14ac:dyDescent="0.25"/>
    <row r="1616" s="66" customFormat="1" x14ac:dyDescent="0.25"/>
    <row r="1617" s="66" customFormat="1" x14ac:dyDescent="0.25"/>
    <row r="1618" s="66" customFormat="1" x14ac:dyDescent="0.25"/>
    <row r="1619" s="66" customFormat="1" x14ac:dyDescent="0.25"/>
    <row r="1620" s="66" customFormat="1" x14ac:dyDescent="0.25"/>
    <row r="1621" s="66" customFormat="1" x14ac:dyDescent="0.25"/>
    <row r="1622" s="66" customFormat="1" x14ac:dyDescent="0.25"/>
    <row r="1623" s="66" customFormat="1" x14ac:dyDescent="0.25"/>
    <row r="1624" s="66" customFormat="1" x14ac:dyDescent="0.25"/>
    <row r="1625" s="66" customFormat="1" x14ac:dyDescent="0.25"/>
    <row r="1626" s="66" customFormat="1" x14ac:dyDescent="0.25"/>
    <row r="1627" s="66" customFormat="1" x14ac:dyDescent="0.25"/>
    <row r="1628" s="66" customFormat="1" x14ac:dyDescent="0.25"/>
    <row r="1629" s="66" customFormat="1" x14ac:dyDescent="0.25"/>
    <row r="1630" s="66" customFormat="1" x14ac:dyDescent="0.25"/>
    <row r="1631" s="66" customFormat="1" x14ac:dyDescent="0.25"/>
    <row r="1632" s="66" customFormat="1" x14ac:dyDescent="0.25"/>
    <row r="1633" s="66" customFormat="1" x14ac:dyDescent="0.25"/>
    <row r="1634" s="66" customFormat="1" x14ac:dyDescent="0.25"/>
    <row r="1635" s="66" customFormat="1" x14ac:dyDescent="0.25"/>
    <row r="1636" s="66" customFormat="1" x14ac:dyDescent="0.25"/>
    <row r="1637" s="66" customFormat="1" x14ac:dyDescent="0.25"/>
    <row r="1638" s="66" customFormat="1" x14ac:dyDescent="0.25"/>
    <row r="1639" s="66" customFormat="1" x14ac:dyDescent="0.25"/>
    <row r="1640" s="66" customFormat="1" x14ac:dyDescent="0.25"/>
    <row r="1641" s="66" customFormat="1" x14ac:dyDescent="0.25"/>
    <row r="1642" s="66" customFormat="1" x14ac:dyDescent="0.25"/>
    <row r="1643" s="66" customFormat="1" x14ac:dyDescent="0.25"/>
    <row r="1644" s="66" customFormat="1" x14ac:dyDescent="0.25"/>
    <row r="1645" s="66" customFormat="1" x14ac:dyDescent="0.25"/>
    <row r="1646" s="66" customFormat="1" x14ac:dyDescent="0.25"/>
    <row r="1647" s="66" customFormat="1" x14ac:dyDescent="0.25"/>
    <row r="1648" s="66" customFormat="1" x14ac:dyDescent="0.25"/>
    <row r="1649" s="66" customFormat="1" x14ac:dyDescent="0.25"/>
    <row r="1650" s="66" customFormat="1" x14ac:dyDescent="0.25"/>
    <row r="1651" s="66" customFormat="1" x14ac:dyDescent="0.25"/>
    <row r="1652" s="66" customFormat="1" x14ac:dyDescent="0.25"/>
    <row r="1653" s="66" customFormat="1" x14ac:dyDescent="0.25"/>
    <row r="1654" s="66" customFormat="1" x14ac:dyDescent="0.25"/>
    <row r="1655" s="66" customFormat="1" x14ac:dyDescent="0.25"/>
    <row r="1656" s="66" customFormat="1" x14ac:dyDescent="0.25"/>
    <row r="1657" s="66" customFormat="1" x14ac:dyDescent="0.25"/>
    <row r="1658" s="66" customFormat="1" x14ac:dyDescent="0.25"/>
    <row r="1659" s="66" customFormat="1" x14ac:dyDescent="0.25"/>
    <row r="1660" s="66" customFormat="1" x14ac:dyDescent="0.25"/>
    <row r="1661" s="66" customFormat="1" x14ac:dyDescent="0.25"/>
    <row r="1662" s="66" customFormat="1" x14ac:dyDescent="0.25"/>
    <row r="1663" s="66" customFormat="1" x14ac:dyDescent="0.25"/>
    <row r="1664" s="66" customFormat="1" x14ac:dyDescent="0.25"/>
    <row r="1665" s="66" customFormat="1" x14ac:dyDescent="0.25"/>
    <row r="1666" s="66" customFormat="1" x14ac:dyDescent="0.25"/>
    <row r="1667" s="66" customFormat="1" x14ac:dyDescent="0.25"/>
    <row r="1668" s="66" customFormat="1" x14ac:dyDescent="0.25"/>
    <row r="1669" s="66" customFormat="1" x14ac:dyDescent="0.25"/>
    <row r="1670" s="66" customFormat="1" x14ac:dyDescent="0.25"/>
    <row r="1671" s="66" customFormat="1" x14ac:dyDescent="0.25"/>
    <row r="1672" s="66" customFormat="1" x14ac:dyDescent="0.25"/>
    <row r="1673" s="66" customFormat="1" x14ac:dyDescent="0.25"/>
    <row r="1674" s="66" customFormat="1" x14ac:dyDescent="0.25"/>
    <row r="1675" s="66" customFormat="1" x14ac:dyDescent="0.25"/>
    <row r="1676" s="66" customFormat="1" x14ac:dyDescent="0.25"/>
    <row r="1677" s="66" customFormat="1" x14ac:dyDescent="0.25"/>
    <row r="1678" s="66" customFormat="1" x14ac:dyDescent="0.25"/>
    <row r="1679" s="66" customFormat="1" x14ac:dyDescent="0.25"/>
    <row r="1680" s="66" customFormat="1" x14ac:dyDescent="0.25"/>
    <row r="1681" s="66" customFormat="1" x14ac:dyDescent="0.25"/>
    <row r="1682" s="66" customFormat="1" x14ac:dyDescent="0.25"/>
    <row r="1683" s="66" customFormat="1" x14ac:dyDescent="0.25"/>
    <row r="1684" s="66" customFormat="1" x14ac:dyDescent="0.25"/>
    <row r="1685" s="66" customFormat="1" x14ac:dyDescent="0.25"/>
    <row r="1686" s="66" customFormat="1" x14ac:dyDescent="0.25"/>
    <row r="1687" s="66" customFormat="1" x14ac:dyDescent="0.25"/>
    <row r="1688" s="66" customFormat="1" x14ac:dyDescent="0.25"/>
    <row r="1689" s="66" customFormat="1" x14ac:dyDescent="0.25"/>
    <row r="1690" s="66" customFormat="1" x14ac:dyDescent="0.25"/>
    <row r="1691" s="66" customFormat="1" x14ac:dyDescent="0.25"/>
    <row r="1692" s="66" customFormat="1" x14ac:dyDescent="0.25"/>
    <row r="1693" s="66" customFormat="1" x14ac:dyDescent="0.25"/>
    <row r="1694" s="66" customFormat="1" x14ac:dyDescent="0.25"/>
    <row r="1695" s="66" customFormat="1" x14ac:dyDescent="0.25"/>
    <row r="1696" s="66" customFormat="1" x14ac:dyDescent="0.25"/>
    <row r="1697" s="66" customFormat="1" x14ac:dyDescent="0.25"/>
    <row r="1698" s="66" customFormat="1" x14ac:dyDescent="0.25"/>
    <row r="1699" s="66" customFormat="1" x14ac:dyDescent="0.25"/>
    <row r="1700" s="66" customFormat="1" x14ac:dyDescent="0.25"/>
    <row r="1701" s="66" customFormat="1" x14ac:dyDescent="0.25"/>
    <row r="1702" s="66" customFormat="1" x14ac:dyDescent="0.25"/>
    <row r="1703" s="66" customFormat="1" x14ac:dyDescent="0.25"/>
    <row r="1704" s="66" customFormat="1" x14ac:dyDescent="0.25"/>
    <row r="1705" s="66" customFormat="1" x14ac:dyDescent="0.25"/>
    <row r="1706" s="66" customFormat="1" x14ac:dyDescent="0.25"/>
    <row r="1707" s="66" customFormat="1" x14ac:dyDescent="0.25"/>
    <row r="1708" s="66" customFormat="1" x14ac:dyDescent="0.25"/>
    <row r="1709" s="66" customFormat="1" x14ac:dyDescent="0.25"/>
    <row r="1710" s="66" customFormat="1" x14ac:dyDescent="0.25"/>
    <row r="1711" s="66" customFormat="1" x14ac:dyDescent="0.25"/>
    <row r="1712" s="66" customFormat="1" x14ac:dyDescent="0.25"/>
    <row r="1713" s="66" customFormat="1" x14ac:dyDescent="0.25"/>
    <row r="1714" s="66" customFormat="1" x14ac:dyDescent="0.25"/>
    <row r="1715" s="66" customFormat="1" x14ac:dyDescent="0.25"/>
    <row r="1716" s="66" customFormat="1" x14ac:dyDescent="0.25"/>
    <row r="1717" s="66" customFormat="1" x14ac:dyDescent="0.25"/>
    <row r="1718" s="66" customFormat="1" x14ac:dyDescent="0.25"/>
    <row r="1719" s="66" customFormat="1" x14ac:dyDescent="0.25"/>
    <row r="1720" s="66" customFormat="1" x14ac:dyDescent="0.25"/>
    <row r="1721" s="66" customFormat="1" x14ac:dyDescent="0.25"/>
    <row r="1722" s="66" customFormat="1" x14ac:dyDescent="0.25"/>
    <row r="1723" s="66" customFormat="1" x14ac:dyDescent="0.25"/>
    <row r="1724" s="66" customFormat="1" x14ac:dyDescent="0.25"/>
    <row r="1725" s="66" customFormat="1" x14ac:dyDescent="0.25"/>
    <row r="1726" s="66" customFormat="1" x14ac:dyDescent="0.25"/>
    <row r="1727" s="66" customFormat="1" x14ac:dyDescent="0.25"/>
    <row r="1728" s="66" customFormat="1" x14ac:dyDescent="0.25"/>
    <row r="1729" s="66" customFormat="1" x14ac:dyDescent="0.25"/>
    <row r="1730" s="66" customFormat="1" x14ac:dyDescent="0.25"/>
    <row r="1731" s="66" customFormat="1" x14ac:dyDescent="0.25"/>
    <row r="1732" s="66" customFormat="1" x14ac:dyDescent="0.25"/>
    <row r="1733" s="66" customFormat="1" x14ac:dyDescent="0.25"/>
    <row r="1734" s="66" customFormat="1" x14ac:dyDescent="0.25"/>
    <row r="1735" s="66" customFormat="1" x14ac:dyDescent="0.25"/>
    <row r="1736" s="66" customFormat="1" x14ac:dyDescent="0.25"/>
    <row r="1737" s="66" customFormat="1" x14ac:dyDescent="0.25"/>
    <row r="1738" s="66" customFormat="1" x14ac:dyDescent="0.25"/>
    <row r="1739" s="66" customFormat="1" x14ac:dyDescent="0.25"/>
    <row r="1740" s="66" customFormat="1" x14ac:dyDescent="0.25"/>
    <row r="1741" s="66" customFormat="1" x14ac:dyDescent="0.25"/>
    <row r="1742" s="66" customFormat="1" x14ac:dyDescent="0.25"/>
    <row r="1743" s="66" customFormat="1" x14ac:dyDescent="0.25"/>
    <row r="1744" s="66" customFormat="1" x14ac:dyDescent="0.25"/>
    <row r="1745" s="66" customFormat="1" x14ac:dyDescent="0.25"/>
    <row r="1746" s="66" customFormat="1" x14ac:dyDescent="0.25"/>
    <row r="1747" s="66" customFormat="1" x14ac:dyDescent="0.25"/>
    <row r="1748" s="66" customFormat="1" x14ac:dyDescent="0.25"/>
    <row r="1749" s="66" customFormat="1" x14ac:dyDescent="0.25"/>
    <row r="1750" s="66" customFormat="1" x14ac:dyDescent="0.25"/>
    <row r="1751" s="66" customFormat="1" x14ac:dyDescent="0.25"/>
    <row r="1752" s="66" customFormat="1" x14ac:dyDescent="0.25"/>
    <row r="1753" s="66" customFormat="1" x14ac:dyDescent="0.25"/>
    <row r="1754" s="66" customFormat="1" x14ac:dyDescent="0.25"/>
    <row r="1755" s="66" customFormat="1" x14ac:dyDescent="0.25"/>
    <row r="1756" s="66" customFormat="1" x14ac:dyDescent="0.25"/>
    <row r="1757" s="66" customFormat="1" x14ac:dyDescent="0.25"/>
    <row r="1758" s="66" customFormat="1" x14ac:dyDescent="0.25"/>
    <row r="1759" s="66" customFormat="1" x14ac:dyDescent="0.25"/>
    <row r="1760" s="66" customFormat="1" x14ac:dyDescent="0.25"/>
    <row r="1761" s="66" customFormat="1" x14ac:dyDescent="0.25"/>
    <row r="1762" s="66" customFormat="1" x14ac:dyDescent="0.25"/>
    <row r="1763" s="66" customFormat="1" x14ac:dyDescent="0.25"/>
    <row r="1764" s="66" customFormat="1" x14ac:dyDescent="0.25"/>
    <row r="1765" s="66" customFormat="1" x14ac:dyDescent="0.25"/>
    <row r="1766" s="66" customFormat="1" x14ac:dyDescent="0.25"/>
    <row r="1767" s="66" customFormat="1" x14ac:dyDescent="0.25"/>
    <row r="1768" s="66" customFormat="1" x14ac:dyDescent="0.25"/>
    <row r="1769" s="66" customFormat="1" x14ac:dyDescent="0.25"/>
    <row r="1770" s="66" customFormat="1" x14ac:dyDescent="0.25"/>
    <row r="1771" s="66" customFormat="1" x14ac:dyDescent="0.25"/>
    <row r="1772" s="66" customFormat="1" x14ac:dyDescent="0.25"/>
    <row r="1773" s="66" customFormat="1" x14ac:dyDescent="0.25"/>
    <row r="1774" s="66" customFormat="1" x14ac:dyDescent="0.25"/>
    <row r="1775" s="66" customFormat="1" x14ac:dyDescent="0.25"/>
    <row r="1776" s="66" customFormat="1" x14ac:dyDescent="0.25"/>
    <row r="1777" s="66" customFormat="1" x14ac:dyDescent="0.25"/>
    <row r="1778" s="66" customFormat="1" x14ac:dyDescent="0.25"/>
    <row r="1779" s="66" customFormat="1" x14ac:dyDescent="0.25"/>
    <row r="1780" s="66" customFormat="1" x14ac:dyDescent="0.25"/>
    <row r="1781" s="66" customFormat="1" x14ac:dyDescent="0.25"/>
    <row r="1782" s="66" customFormat="1" x14ac:dyDescent="0.25"/>
    <row r="1783" s="66" customFormat="1" x14ac:dyDescent="0.25"/>
    <row r="1784" s="66" customFormat="1" x14ac:dyDescent="0.25"/>
    <row r="1785" s="66" customFormat="1" x14ac:dyDescent="0.25"/>
    <row r="1786" s="66" customFormat="1" x14ac:dyDescent="0.25"/>
    <row r="1787" s="66" customFormat="1" x14ac:dyDescent="0.25"/>
    <row r="1788" s="66" customFormat="1" x14ac:dyDescent="0.25"/>
    <row r="1789" s="66" customFormat="1" x14ac:dyDescent="0.25"/>
    <row r="1790" s="66" customFormat="1" x14ac:dyDescent="0.25"/>
    <row r="1791" s="66" customFormat="1" x14ac:dyDescent="0.25"/>
    <row r="1792" s="66" customFormat="1" x14ac:dyDescent="0.25"/>
    <row r="1793" s="66" customFormat="1" x14ac:dyDescent="0.25"/>
    <row r="1794" s="66" customFormat="1" x14ac:dyDescent="0.25"/>
    <row r="1795" s="66" customFormat="1" x14ac:dyDescent="0.25"/>
    <row r="1796" s="66" customFormat="1" x14ac:dyDescent="0.25"/>
    <row r="1797" s="66" customFormat="1" x14ac:dyDescent="0.25"/>
    <row r="1798" s="66" customFormat="1" x14ac:dyDescent="0.25"/>
    <row r="1799" s="66" customFormat="1" x14ac:dyDescent="0.25"/>
    <row r="1800" s="66" customFormat="1" x14ac:dyDescent="0.25"/>
    <row r="1801" s="66" customFormat="1" x14ac:dyDescent="0.25"/>
    <row r="1802" s="66" customFormat="1" x14ac:dyDescent="0.25"/>
    <row r="1803" s="66" customFormat="1" x14ac:dyDescent="0.25"/>
    <row r="1804" s="66" customFormat="1" x14ac:dyDescent="0.25"/>
    <row r="1805" s="66" customFormat="1" x14ac:dyDescent="0.25"/>
    <row r="1806" s="66" customFormat="1" x14ac:dyDescent="0.25"/>
    <row r="1807" s="66" customFormat="1" x14ac:dyDescent="0.25"/>
    <row r="1808" s="66" customFormat="1" x14ac:dyDescent="0.25"/>
    <row r="1809" s="66" customFormat="1" x14ac:dyDescent="0.25"/>
    <row r="1810" s="66" customFormat="1" x14ac:dyDescent="0.25"/>
    <row r="1811" s="66" customFormat="1" x14ac:dyDescent="0.25"/>
    <row r="1812" s="66" customFormat="1" x14ac:dyDescent="0.25"/>
    <row r="1813" s="66" customFormat="1" x14ac:dyDescent="0.25"/>
    <row r="1814" s="66" customFormat="1" x14ac:dyDescent="0.25"/>
    <row r="1815" s="66" customFormat="1" x14ac:dyDescent="0.25"/>
    <row r="1816" s="66" customFormat="1" x14ac:dyDescent="0.25"/>
    <row r="1817" s="66" customFormat="1" x14ac:dyDescent="0.25"/>
    <row r="1818" s="66" customFormat="1" x14ac:dyDescent="0.25"/>
    <row r="1819" s="66" customFormat="1" x14ac:dyDescent="0.25"/>
    <row r="1820" s="66" customFormat="1" x14ac:dyDescent="0.25"/>
    <row r="1821" s="66" customFormat="1" x14ac:dyDescent="0.25"/>
    <row r="1822" s="66" customFormat="1" x14ac:dyDescent="0.25"/>
    <row r="1823" s="66" customFormat="1" x14ac:dyDescent="0.25"/>
    <row r="1824" s="66" customFormat="1" x14ac:dyDescent="0.25"/>
    <row r="1825" s="66" customFormat="1" x14ac:dyDescent="0.25"/>
    <row r="1826" s="66" customFormat="1" x14ac:dyDescent="0.25"/>
    <row r="1827" s="66" customFormat="1" x14ac:dyDescent="0.25"/>
    <row r="1828" s="66" customFormat="1" x14ac:dyDescent="0.25"/>
    <row r="1829" s="66" customFormat="1" x14ac:dyDescent="0.25"/>
    <row r="1830" s="66" customFormat="1" x14ac:dyDescent="0.25"/>
    <row r="1831" s="66" customFormat="1" x14ac:dyDescent="0.25"/>
    <row r="1832" s="66" customFormat="1" x14ac:dyDescent="0.25"/>
    <row r="1833" s="66" customFormat="1" x14ac:dyDescent="0.25"/>
    <row r="1834" s="66" customFormat="1" x14ac:dyDescent="0.25"/>
    <row r="1835" s="66" customFormat="1" x14ac:dyDescent="0.25"/>
    <row r="1836" s="66" customFormat="1" x14ac:dyDescent="0.25"/>
    <row r="1837" s="66" customFormat="1" x14ac:dyDescent="0.25"/>
    <row r="1838" s="66" customFormat="1" x14ac:dyDescent="0.25"/>
    <row r="1839" s="66" customFormat="1" x14ac:dyDescent="0.25"/>
    <row r="1840" s="66" customFormat="1" x14ac:dyDescent="0.25"/>
    <row r="1841" s="66" customFormat="1" x14ac:dyDescent="0.25"/>
    <row r="1842" s="66" customFormat="1" x14ac:dyDescent="0.25"/>
    <row r="1843" s="66" customFormat="1" x14ac:dyDescent="0.25"/>
    <row r="1844" s="66" customFormat="1" x14ac:dyDescent="0.25"/>
    <row r="1845" s="66" customFormat="1" x14ac:dyDescent="0.25"/>
    <row r="1846" s="66" customFormat="1" x14ac:dyDescent="0.25"/>
    <row r="1847" s="66" customFormat="1" x14ac:dyDescent="0.25"/>
    <row r="1848" s="66" customFormat="1" x14ac:dyDescent="0.25"/>
    <row r="1849" s="66" customFormat="1" x14ac:dyDescent="0.25"/>
    <row r="1850" s="66" customFormat="1" x14ac:dyDescent="0.25"/>
    <row r="1851" s="66" customFormat="1" x14ac:dyDescent="0.25"/>
    <row r="1852" s="66" customFormat="1" x14ac:dyDescent="0.25"/>
    <row r="1853" s="66" customFormat="1" x14ac:dyDescent="0.25"/>
    <row r="1854" s="66" customFormat="1" x14ac:dyDescent="0.25"/>
    <row r="1855" s="66" customFormat="1" x14ac:dyDescent="0.25"/>
    <row r="1856" s="66" customFormat="1" x14ac:dyDescent="0.25"/>
    <row r="1857" s="66" customFormat="1" x14ac:dyDescent="0.25"/>
    <row r="1858" s="66" customFormat="1" x14ac:dyDescent="0.25"/>
    <row r="1859" s="66" customFormat="1" x14ac:dyDescent="0.25"/>
    <row r="1860" s="66" customFormat="1" x14ac:dyDescent="0.25"/>
    <row r="1861" s="66" customFormat="1" x14ac:dyDescent="0.25"/>
    <row r="1862" s="66" customFormat="1" x14ac:dyDescent="0.25"/>
    <row r="1863" s="66" customFormat="1" x14ac:dyDescent="0.25"/>
    <row r="1864" s="66" customFormat="1" x14ac:dyDescent="0.25"/>
    <row r="1865" s="66" customFormat="1" x14ac:dyDescent="0.25"/>
    <row r="1866" s="66" customFormat="1" x14ac:dyDescent="0.25"/>
    <row r="1867" s="66" customFormat="1" x14ac:dyDescent="0.25"/>
    <row r="1868" s="66" customFormat="1" x14ac:dyDescent="0.25"/>
    <row r="1869" s="66" customFormat="1" x14ac:dyDescent="0.25"/>
    <row r="1870" s="66" customFormat="1" x14ac:dyDescent="0.25"/>
    <row r="1871" s="66" customFormat="1" x14ac:dyDescent="0.25"/>
    <row r="1872" s="66" customFormat="1" x14ac:dyDescent="0.25"/>
    <row r="1873" s="66" customFormat="1" x14ac:dyDescent="0.25"/>
    <row r="1874" s="66" customFormat="1" x14ac:dyDescent="0.25"/>
    <row r="1875" s="66" customFormat="1" x14ac:dyDescent="0.25"/>
    <row r="1876" s="66" customFormat="1" x14ac:dyDescent="0.25"/>
    <row r="1877" s="66" customFormat="1" x14ac:dyDescent="0.25"/>
    <row r="1878" s="66" customFormat="1" x14ac:dyDescent="0.25"/>
    <row r="1879" s="66" customFormat="1" x14ac:dyDescent="0.25"/>
    <row r="1880" s="66" customFormat="1" x14ac:dyDescent="0.25"/>
    <row r="1881" s="66" customFormat="1" x14ac:dyDescent="0.25"/>
    <row r="1882" s="66" customFormat="1" x14ac:dyDescent="0.25"/>
    <row r="1883" s="66" customFormat="1" x14ac:dyDescent="0.25"/>
    <row r="1884" s="66" customFormat="1" x14ac:dyDescent="0.25"/>
    <row r="1885" s="66" customFormat="1" x14ac:dyDescent="0.25"/>
    <row r="1886" s="66" customFormat="1" x14ac:dyDescent="0.25"/>
    <row r="1887" s="66" customFormat="1" x14ac:dyDescent="0.25"/>
    <row r="1888" s="66" customFormat="1" x14ac:dyDescent="0.25"/>
    <row r="1889" s="66" customFormat="1" x14ac:dyDescent="0.25"/>
    <row r="1890" s="66" customFormat="1" x14ac:dyDescent="0.25"/>
    <row r="1891" s="66" customFormat="1" x14ac:dyDescent="0.25"/>
    <row r="1892" s="66" customFormat="1" x14ac:dyDescent="0.25"/>
    <row r="1893" s="66" customFormat="1" x14ac:dyDescent="0.25"/>
    <row r="1894" s="66" customFormat="1" x14ac:dyDescent="0.25"/>
    <row r="1895" s="66" customFormat="1" x14ac:dyDescent="0.25"/>
    <row r="1896" s="66" customFormat="1" x14ac:dyDescent="0.25"/>
    <row r="1897" s="66" customFormat="1" x14ac:dyDescent="0.25"/>
    <row r="1898" s="66" customFormat="1" x14ac:dyDescent="0.25"/>
    <row r="1899" s="66" customFormat="1" x14ac:dyDescent="0.25"/>
    <row r="1900" s="66" customFormat="1" x14ac:dyDescent="0.25"/>
    <row r="1901" s="66" customFormat="1" x14ac:dyDescent="0.25"/>
    <row r="1902" s="66" customFormat="1" x14ac:dyDescent="0.25"/>
    <row r="1903" s="66" customFormat="1" x14ac:dyDescent="0.25"/>
    <row r="1904" s="66" customFormat="1" x14ac:dyDescent="0.25"/>
    <row r="1905" s="66" customFormat="1" x14ac:dyDescent="0.25"/>
    <row r="1906" s="66" customFormat="1" x14ac:dyDescent="0.25"/>
    <row r="1907" s="66" customFormat="1" x14ac:dyDescent="0.25"/>
    <row r="1908" s="66" customFormat="1" x14ac:dyDescent="0.25"/>
    <row r="1909" s="66" customFormat="1" x14ac:dyDescent="0.25"/>
    <row r="1910" s="66" customFormat="1" x14ac:dyDescent="0.25"/>
    <row r="1911" s="66" customFormat="1" x14ac:dyDescent="0.25"/>
    <row r="1912" s="66" customFormat="1" x14ac:dyDescent="0.25"/>
    <row r="1913" s="66" customFormat="1" x14ac:dyDescent="0.25"/>
    <row r="1914" s="66" customFormat="1" x14ac:dyDescent="0.25"/>
    <row r="1915" s="66" customFormat="1" x14ac:dyDescent="0.25"/>
    <row r="1916" s="66" customFormat="1" x14ac:dyDescent="0.25"/>
    <row r="1917" s="66" customFormat="1" x14ac:dyDescent="0.25"/>
    <row r="1918" s="66" customFormat="1" x14ac:dyDescent="0.25"/>
    <row r="1919" s="66" customFormat="1" x14ac:dyDescent="0.25"/>
    <row r="1920" s="66" customFormat="1" x14ac:dyDescent="0.25"/>
    <row r="1921" s="66" customFormat="1" x14ac:dyDescent="0.25"/>
    <row r="1922" s="66" customFormat="1" x14ac:dyDescent="0.25"/>
    <row r="1923" s="66" customFormat="1" x14ac:dyDescent="0.25"/>
    <row r="1924" s="66" customFormat="1" x14ac:dyDescent="0.25"/>
    <row r="1925" s="66" customFormat="1" x14ac:dyDescent="0.25"/>
    <row r="1926" s="66" customFormat="1" x14ac:dyDescent="0.25"/>
    <row r="1927" s="66" customFormat="1" x14ac:dyDescent="0.25"/>
    <row r="1928" s="66" customFormat="1" x14ac:dyDescent="0.25"/>
    <row r="1929" s="66" customFormat="1" x14ac:dyDescent="0.25"/>
    <row r="1930" s="66" customFormat="1" x14ac:dyDescent="0.25"/>
    <row r="1931" s="66" customFormat="1" x14ac:dyDescent="0.25"/>
    <row r="1932" s="66" customFormat="1" x14ac:dyDescent="0.25"/>
    <row r="1933" s="66" customFormat="1" x14ac:dyDescent="0.25"/>
  </sheetData>
  <pageMargins left="0.511811024" right="0.511811024" top="0.78740157499999996" bottom="0.78740157499999996" header="0.31496062000000002" footer="0.31496062000000002"/>
  <pageSetup paperSize="9" orientation="portrait" verticalDpi="598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61CBC-2AF2-46D8-ADDB-AC18FB17AE03}">
  <sheetPr>
    <tabColor rgb="FFFF0000"/>
  </sheetPr>
  <dimension ref="B1:B31"/>
  <sheetViews>
    <sheetView showGridLines="0" workbookViewId="0">
      <selection activeCell="B10" sqref="B10"/>
    </sheetView>
  </sheetViews>
  <sheetFormatPr defaultRowHeight="15" x14ac:dyDescent="0.25"/>
  <cols>
    <col min="1" max="1" width="7.28515625" customWidth="1"/>
    <col min="2" max="2" width="184.7109375" customWidth="1"/>
  </cols>
  <sheetData>
    <row r="1" spans="2:2" x14ac:dyDescent="0.25">
      <c r="B1" s="94"/>
    </row>
    <row r="2" spans="2:2" x14ac:dyDescent="0.25">
      <c r="B2" s="94" t="s">
        <v>188</v>
      </c>
    </row>
    <row r="3" spans="2:2" x14ac:dyDescent="0.25">
      <c r="B3" s="94" t="s">
        <v>189</v>
      </c>
    </row>
    <row r="4" spans="2:2" x14ac:dyDescent="0.25">
      <c r="B4" s="94" t="s">
        <v>190</v>
      </c>
    </row>
    <row r="5" spans="2:2" x14ac:dyDescent="0.25">
      <c r="B5" s="94"/>
    </row>
    <row r="6" spans="2:2" ht="31.5" x14ac:dyDescent="0.25">
      <c r="B6" s="95" t="s">
        <v>191</v>
      </c>
    </row>
    <row r="7" spans="2:2" ht="15.75" x14ac:dyDescent="0.25">
      <c r="B7" s="95"/>
    </row>
    <row r="8" spans="2:2" ht="17.25" x14ac:dyDescent="0.25">
      <c r="B8" s="96" t="s">
        <v>192</v>
      </c>
    </row>
    <row r="9" spans="2:2" x14ac:dyDescent="0.25">
      <c r="B9" s="94"/>
    </row>
    <row r="10" spans="2:2" x14ac:dyDescent="0.25">
      <c r="B10" s="99" t="s">
        <v>211</v>
      </c>
    </row>
    <row r="11" spans="2:2" x14ac:dyDescent="0.25">
      <c r="B11" s="97" t="s">
        <v>193</v>
      </c>
    </row>
    <row r="12" spans="2:2" x14ac:dyDescent="0.25">
      <c r="B12" s="98" t="s">
        <v>194</v>
      </c>
    </row>
    <row r="13" spans="2:2" x14ac:dyDescent="0.25">
      <c r="B13" s="98"/>
    </row>
    <row r="14" spans="2:2" x14ac:dyDescent="0.25">
      <c r="B14" s="99" t="s">
        <v>195</v>
      </c>
    </row>
    <row r="15" spans="2:2" x14ac:dyDescent="0.25">
      <c r="B15" s="99" t="s">
        <v>196</v>
      </c>
    </row>
    <row r="16" spans="2:2" ht="30" x14ac:dyDescent="0.25">
      <c r="B16" s="99" t="s">
        <v>197</v>
      </c>
    </row>
    <row r="17" spans="2:2" ht="30" x14ac:dyDescent="0.25">
      <c r="B17" s="99" t="s">
        <v>213</v>
      </c>
    </row>
    <row r="18" spans="2:2" ht="30" x14ac:dyDescent="0.25">
      <c r="B18" s="99" t="s">
        <v>198</v>
      </c>
    </row>
    <row r="19" spans="2:2" x14ac:dyDescent="0.25">
      <c r="B19" s="99" t="s">
        <v>199</v>
      </c>
    </row>
    <row r="20" spans="2:2" x14ac:dyDescent="0.25">
      <c r="B20" s="99" t="s">
        <v>200</v>
      </c>
    </row>
    <row r="21" spans="2:2" x14ac:dyDescent="0.25">
      <c r="B21" s="99" t="s">
        <v>212</v>
      </c>
    </row>
    <row r="22" spans="2:2" x14ac:dyDescent="0.25">
      <c r="B22" s="99" t="s">
        <v>201</v>
      </c>
    </row>
    <row r="23" spans="2:2" x14ac:dyDescent="0.25">
      <c r="B23" s="99" t="s">
        <v>202</v>
      </c>
    </row>
    <row r="24" spans="2:2" x14ac:dyDescent="0.25">
      <c r="B24" s="99" t="s">
        <v>203</v>
      </c>
    </row>
    <row r="25" spans="2:2" x14ac:dyDescent="0.25">
      <c r="B25" s="99" t="s">
        <v>204</v>
      </c>
    </row>
    <row r="26" spans="2:2" x14ac:dyDescent="0.25">
      <c r="B26" s="99" t="s">
        <v>205</v>
      </c>
    </row>
    <row r="27" spans="2:2" ht="30" x14ac:dyDescent="0.25">
      <c r="B27" s="99" t="s">
        <v>206</v>
      </c>
    </row>
    <row r="28" spans="2:2" x14ac:dyDescent="0.25">
      <c r="B28" s="99" t="s">
        <v>207</v>
      </c>
    </row>
    <row r="29" spans="2:2" ht="30" x14ac:dyDescent="0.25">
      <c r="B29" s="99" t="s">
        <v>208</v>
      </c>
    </row>
    <row r="30" spans="2:2" ht="30" x14ac:dyDescent="0.25">
      <c r="B30" s="99" t="s">
        <v>209</v>
      </c>
    </row>
    <row r="31" spans="2:2" ht="30" x14ac:dyDescent="0.25">
      <c r="B31" s="99" t="s">
        <v>210</v>
      </c>
    </row>
  </sheetData>
  <pageMargins left="0.511811024" right="0.511811024" top="0.78740157499999996" bottom="0.78740157499999996" header="0.31496062000000002" footer="0.31496062000000002"/>
  <pageSetup paperSize="9" orientation="portrait" verticalDpi="598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BK69"/>
  <sheetViews>
    <sheetView showGridLines="0" workbookViewId="0">
      <selection activeCell="B36" sqref="B36"/>
    </sheetView>
  </sheetViews>
  <sheetFormatPr defaultColWidth="8.85546875" defaultRowHeight="15" x14ac:dyDescent="0.25"/>
  <cols>
    <col min="1" max="1" width="29.5703125" customWidth="1"/>
    <col min="2" max="2" width="40.85546875" customWidth="1"/>
    <col min="3" max="3" width="21.140625" customWidth="1"/>
    <col min="4" max="4" width="58.42578125" customWidth="1"/>
    <col min="5" max="5" width="17.28515625" customWidth="1"/>
    <col min="6" max="6" width="36.5703125" customWidth="1"/>
  </cols>
  <sheetData>
    <row r="1" spans="1:40" x14ac:dyDescent="0.25">
      <c r="A1" s="9" t="s">
        <v>92</v>
      </c>
      <c r="B1" s="2" t="s">
        <v>93</v>
      </c>
      <c r="D1" s="56" t="s">
        <v>8</v>
      </c>
      <c r="E1" s="56" t="s">
        <v>94</v>
      </c>
      <c r="F1" s="56" t="s">
        <v>95</v>
      </c>
    </row>
    <row r="2" spans="1:40" x14ac:dyDescent="0.25">
      <c r="A2" s="3" t="s">
        <v>18</v>
      </c>
      <c r="B2" s="3" t="s">
        <v>59</v>
      </c>
      <c r="D2" s="58" t="s">
        <v>96</v>
      </c>
      <c r="E2" s="55" t="s">
        <v>97</v>
      </c>
      <c r="F2" s="55" t="s">
        <v>54</v>
      </c>
    </row>
    <row r="3" spans="1:40" x14ac:dyDescent="0.25">
      <c r="A3" s="3" t="s">
        <v>21</v>
      </c>
      <c r="B3" s="3" t="s">
        <v>21</v>
      </c>
      <c r="D3" s="58" t="s">
        <v>98</v>
      </c>
      <c r="E3" s="55" t="s">
        <v>22</v>
      </c>
      <c r="F3" s="55" t="s">
        <v>55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25">
      <c r="A4" s="3" t="s">
        <v>23</v>
      </c>
      <c r="B4" s="3" t="s">
        <v>60</v>
      </c>
      <c r="D4" s="58" t="s">
        <v>99</v>
      </c>
      <c r="E4" s="55" t="s">
        <v>20</v>
      </c>
      <c r="F4" s="57" t="s">
        <v>57</v>
      </c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25">
      <c r="A5" s="3" t="s">
        <v>24</v>
      </c>
      <c r="B5" s="3" t="s">
        <v>39</v>
      </c>
      <c r="D5" s="58" t="s">
        <v>100</v>
      </c>
      <c r="E5" s="1" t="s">
        <v>101</v>
      </c>
      <c r="F5" s="57" t="s">
        <v>56</v>
      </c>
    </row>
    <row r="6" spans="1:40" x14ac:dyDescent="0.25">
      <c r="A6" s="3" t="s">
        <v>25</v>
      </c>
      <c r="B6" s="3" t="s">
        <v>27</v>
      </c>
      <c r="D6" s="58" t="s">
        <v>38</v>
      </c>
      <c r="E6" s="57"/>
    </row>
    <row r="7" spans="1:40" x14ac:dyDescent="0.25">
      <c r="A7" s="3" t="s">
        <v>26</v>
      </c>
      <c r="B7" s="3" t="s">
        <v>40</v>
      </c>
      <c r="D7" s="58" t="s">
        <v>102</v>
      </c>
    </row>
    <row r="8" spans="1:40" x14ac:dyDescent="0.25">
      <c r="A8" s="3" t="s">
        <v>61</v>
      </c>
      <c r="B8" s="3" t="s">
        <v>42</v>
      </c>
      <c r="D8" s="58" t="s">
        <v>22</v>
      </c>
    </row>
    <row r="9" spans="1:40" x14ac:dyDescent="0.25">
      <c r="A9" s="3" t="s">
        <v>62</v>
      </c>
      <c r="B9" s="3" t="s">
        <v>43</v>
      </c>
      <c r="D9" s="58" t="s">
        <v>103</v>
      </c>
    </row>
    <row r="10" spans="1:40" x14ac:dyDescent="0.25">
      <c r="A10" s="3" t="s">
        <v>39</v>
      </c>
      <c r="B10" s="3" t="s">
        <v>44</v>
      </c>
      <c r="D10" s="58" t="s">
        <v>41</v>
      </c>
    </row>
    <row r="11" spans="1:40" x14ac:dyDescent="0.25">
      <c r="A11" s="3" t="s">
        <v>27</v>
      </c>
      <c r="B11" s="3" t="s">
        <v>29</v>
      </c>
      <c r="D11" s="59" t="s">
        <v>104</v>
      </c>
    </row>
    <row r="12" spans="1:40" x14ac:dyDescent="0.25">
      <c r="A12" s="3" t="s">
        <v>63</v>
      </c>
      <c r="B12" s="3" t="s">
        <v>64</v>
      </c>
    </row>
    <row r="13" spans="1:40" x14ac:dyDescent="0.25">
      <c r="A13" s="3" t="s">
        <v>28</v>
      </c>
      <c r="B13" s="3" t="s">
        <v>65</v>
      </c>
    </row>
    <row r="14" spans="1:40" x14ac:dyDescent="0.25">
      <c r="A14" s="3" t="s">
        <v>66</v>
      </c>
      <c r="B14" s="3" t="s">
        <v>67</v>
      </c>
    </row>
    <row r="15" spans="1:40" x14ac:dyDescent="0.25">
      <c r="A15" s="3" t="s">
        <v>29</v>
      </c>
      <c r="B15" s="3" t="s">
        <v>45</v>
      </c>
    </row>
    <row r="16" spans="1:40" x14ac:dyDescent="0.25">
      <c r="A16" s="3" t="s">
        <v>68</v>
      </c>
      <c r="B16" s="3" t="s">
        <v>46</v>
      </c>
    </row>
    <row r="17" spans="1:2" x14ac:dyDescent="0.25">
      <c r="A17" s="3" t="s">
        <v>69</v>
      </c>
      <c r="B17" s="3" t="s">
        <v>70</v>
      </c>
    </row>
    <row r="18" spans="1:2" x14ac:dyDescent="0.25">
      <c r="A18" s="3" t="s">
        <v>71</v>
      </c>
      <c r="B18" s="3" t="s">
        <v>34</v>
      </c>
    </row>
    <row r="19" spans="1:2" x14ac:dyDescent="0.25">
      <c r="A19" s="3" t="s">
        <v>72</v>
      </c>
      <c r="B19" s="3" t="s">
        <v>73</v>
      </c>
    </row>
    <row r="20" spans="1:2" x14ac:dyDescent="0.25">
      <c r="A20" s="3" t="s">
        <v>31</v>
      </c>
      <c r="B20" s="3" t="s">
        <v>74</v>
      </c>
    </row>
    <row r="21" spans="1:2" x14ac:dyDescent="0.25">
      <c r="A21" s="3" t="s">
        <v>33</v>
      </c>
      <c r="B21" s="3" t="s">
        <v>75</v>
      </c>
    </row>
    <row r="22" spans="1:2" x14ac:dyDescent="0.25">
      <c r="A22" s="3" t="s">
        <v>34</v>
      </c>
      <c r="B22" s="3" t="s">
        <v>76</v>
      </c>
    </row>
    <row r="23" spans="1:2" x14ac:dyDescent="0.25">
      <c r="A23" s="3" t="s">
        <v>73</v>
      </c>
      <c r="B23" s="3" t="s">
        <v>77</v>
      </c>
    </row>
    <row r="24" spans="1:2" x14ac:dyDescent="0.25">
      <c r="A24" s="3" t="s">
        <v>74</v>
      </c>
      <c r="B24" s="3" t="s">
        <v>78</v>
      </c>
    </row>
    <row r="25" spans="1:2" x14ac:dyDescent="0.25">
      <c r="A25" s="3" t="s">
        <v>79</v>
      </c>
      <c r="B25" s="3" t="s">
        <v>35</v>
      </c>
    </row>
    <row r="26" spans="1:2" x14ac:dyDescent="0.25">
      <c r="A26" s="3" t="s">
        <v>80</v>
      </c>
      <c r="B26" s="3" t="s">
        <v>47</v>
      </c>
    </row>
    <row r="27" spans="1:2" x14ac:dyDescent="0.25">
      <c r="A27" s="3" t="s">
        <v>81</v>
      </c>
      <c r="B27" s="3" t="s">
        <v>36</v>
      </c>
    </row>
    <row r="28" spans="1:2" x14ac:dyDescent="0.25">
      <c r="A28" s="3" t="s">
        <v>82</v>
      </c>
      <c r="B28" s="1"/>
    </row>
    <row r="29" spans="1:2" x14ac:dyDescent="0.25">
      <c r="A29" s="3" t="s">
        <v>83</v>
      </c>
    </row>
    <row r="30" spans="1:2" x14ac:dyDescent="0.25">
      <c r="A30" s="3" t="s">
        <v>85</v>
      </c>
    </row>
    <row r="31" spans="1:2" x14ac:dyDescent="0.25">
      <c r="A31" s="3" t="s">
        <v>35</v>
      </c>
    </row>
    <row r="32" spans="1:2" x14ac:dyDescent="0.25">
      <c r="A32" s="3" t="s">
        <v>47</v>
      </c>
    </row>
    <row r="33" spans="1:63" x14ac:dyDescent="0.25">
      <c r="A33" s="3" t="s">
        <v>36</v>
      </c>
    </row>
    <row r="36" spans="1:63" x14ac:dyDescent="0.25">
      <c r="A36" s="5" t="s">
        <v>105</v>
      </c>
      <c r="AC36" s="19" t="s">
        <v>106</v>
      </c>
    </row>
    <row r="37" spans="1:63" x14ac:dyDescent="0.25">
      <c r="A37" s="3" t="s">
        <v>59</v>
      </c>
      <c r="B37" s="3" t="s">
        <v>21</v>
      </c>
      <c r="C37" s="3" t="s">
        <v>60</v>
      </c>
      <c r="D37" s="3" t="s">
        <v>39</v>
      </c>
      <c r="E37" s="3" t="s">
        <v>27</v>
      </c>
      <c r="F37" s="3" t="s">
        <v>40</v>
      </c>
      <c r="G37" s="3" t="s">
        <v>42</v>
      </c>
      <c r="H37" s="3" t="s">
        <v>43</v>
      </c>
      <c r="I37" s="3" t="s">
        <v>44</v>
      </c>
      <c r="J37" s="3" t="s">
        <v>29</v>
      </c>
      <c r="K37" s="3" t="s">
        <v>64</v>
      </c>
      <c r="L37" s="3" t="s">
        <v>65</v>
      </c>
      <c r="M37" s="3" t="s">
        <v>67</v>
      </c>
      <c r="N37" s="3" t="s">
        <v>45</v>
      </c>
      <c r="O37" s="3" t="s">
        <v>46</v>
      </c>
      <c r="P37" s="3" t="s">
        <v>70</v>
      </c>
      <c r="Q37" s="3" t="s">
        <v>34</v>
      </c>
      <c r="R37" s="3" t="s">
        <v>73</v>
      </c>
      <c r="S37" s="3" t="s">
        <v>74</v>
      </c>
      <c r="T37" s="3" t="s">
        <v>75</v>
      </c>
      <c r="U37" s="3" t="s">
        <v>76</v>
      </c>
      <c r="V37" s="3" t="s">
        <v>77</v>
      </c>
      <c r="W37" s="3" t="s">
        <v>78</v>
      </c>
      <c r="X37" s="3" t="s">
        <v>35</v>
      </c>
      <c r="Y37" s="3" t="s">
        <v>47</v>
      </c>
      <c r="Z37" s="3" t="s">
        <v>36</v>
      </c>
      <c r="AC37" s="3" t="s">
        <v>18</v>
      </c>
      <c r="AD37" s="3" t="s">
        <v>21</v>
      </c>
      <c r="AE37" s="3" t="s">
        <v>23</v>
      </c>
      <c r="AF37" s="3" t="s">
        <v>24</v>
      </c>
      <c r="AG37" s="3" t="s">
        <v>25</v>
      </c>
      <c r="AH37" s="3" t="s">
        <v>26</v>
      </c>
      <c r="AI37" s="3" t="s">
        <v>61</v>
      </c>
      <c r="AJ37" s="3" t="s">
        <v>62</v>
      </c>
      <c r="AK37" s="3" t="s">
        <v>39</v>
      </c>
      <c r="AL37" s="3" t="s">
        <v>27</v>
      </c>
      <c r="AM37" s="3" t="s">
        <v>63</v>
      </c>
      <c r="AN37" s="3" t="s">
        <v>28</v>
      </c>
      <c r="AO37" s="3" t="s">
        <v>66</v>
      </c>
      <c r="AP37" s="3" t="s">
        <v>29</v>
      </c>
      <c r="AQ37" s="3" t="s">
        <v>68</v>
      </c>
      <c r="AR37" s="3" t="s">
        <v>69</v>
      </c>
      <c r="AS37" s="3" t="s">
        <v>71</v>
      </c>
      <c r="AT37" s="3" t="s">
        <v>72</v>
      </c>
      <c r="AU37" s="3" t="s">
        <v>31</v>
      </c>
      <c r="AV37" s="3" t="s">
        <v>33</v>
      </c>
      <c r="AW37" s="3" t="s">
        <v>34</v>
      </c>
      <c r="AX37" s="3" t="s">
        <v>73</v>
      </c>
      <c r="AY37" s="3" t="s">
        <v>74</v>
      </c>
      <c r="AZ37" s="3" t="s">
        <v>79</v>
      </c>
      <c r="BA37" s="3" t="s">
        <v>80</v>
      </c>
      <c r="BB37" s="3" t="s">
        <v>81</v>
      </c>
      <c r="BC37" s="3" t="s">
        <v>82</v>
      </c>
      <c r="BD37" s="3" t="s">
        <v>83</v>
      </c>
      <c r="BE37" s="3" t="s">
        <v>85</v>
      </c>
      <c r="BF37" s="3" t="s">
        <v>35</v>
      </c>
      <c r="BG37" s="3" t="s">
        <v>47</v>
      </c>
      <c r="BH37" s="3" t="s">
        <v>36</v>
      </c>
      <c r="BJ37">
        <v>2020</v>
      </c>
      <c r="BK37">
        <v>2021</v>
      </c>
    </row>
    <row r="38" spans="1:63" x14ac:dyDescent="0.25">
      <c r="A38" s="8" t="s">
        <v>19</v>
      </c>
      <c r="B38" s="8" t="s">
        <v>19</v>
      </c>
      <c r="C38" s="8" t="s">
        <v>19</v>
      </c>
      <c r="D38" s="8" t="s">
        <v>19</v>
      </c>
      <c r="E38" s="8" t="s">
        <v>19</v>
      </c>
      <c r="F38" s="8" t="s">
        <v>19</v>
      </c>
      <c r="G38" s="8" t="s">
        <v>19</v>
      </c>
      <c r="H38" s="4" t="s">
        <v>19</v>
      </c>
      <c r="I38" s="4" t="s">
        <v>19</v>
      </c>
      <c r="J38" s="8" t="s">
        <v>30</v>
      </c>
      <c r="K38" s="8" t="s">
        <v>30</v>
      </c>
      <c r="L38" s="8" t="s">
        <v>30</v>
      </c>
      <c r="M38" s="8" t="s">
        <v>30</v>
      </c>
      <c r="N38" s="8" t="s">
        <v>30</v>
      </c>
      <c r="O38" s="8" t="s">
        <v>30</v>
      </c>
      <c r="P38" s="8" t="s">
        <v>30</v>
      </c>
      <c r="Q38" s="8" t="s">
        <v>30</v>
      </c>
      <c r="R38" s="8" t="s">
        <v>30</v>
      </c>
      <c r="S38" s="8" t="s">
        <v>30</v>
      </c>
      <c r="T38" s="8" t="s">
        <v>30</v>
      </c>
      <c r="U38" s="8" t="s">
        <v>30</v>
      </c>
      <c r="V38" s="8" t="s">
        <v>30</v>
      </c>
      <c r="W38" s="8" t="s">
        <v>30</v>
      </c>
      <c r="X38" s="8" t="s">
        <v>30</v>
      </c>
      <c r="Y38" s="8" t="s">
        <v>30</v>
      </c>
      <c r="Z38" s="8" t="s">
        <v>30</v>
      </c>
      <c r="AC38" s="8" t="s">
        <v>19</v>
      </c>
      <c r="AD38" s="8" t="s">
        <v>19</v>
      </c>
      <c r="AE38" s="8" t="s">
        <v>19</v>
      </c>
      <c r="AF38" s="8" t="s">
        <v>19</v>
      </c>
      <c r="AG38" s="8" t="s">
        <v>19</v>
      </c>
      <c r="AH38" s="8" t="s">
        <v>19</v>
      </c>
      <c r="AI38" s="8" t="s">
        <v>19</v>
      </c>
      <c r="AJ38" s="8" t="s">
        <v>19</v>
      </c>
      <c r="AK38" s="8" t="s">
        <v>19</v>
      </c>
      <c r="AL38" s="8" t="s">
        <v>19</v>
      </c>
      <c r="AM38" s="8" t="s">
        <v>19</v>
      </c>
      <c r="AN38" s="8" t="s">
        <v>19</v>
      </c>
      <c r="AO38" s="4" t="s">
        <v>19</v>
      </c>
      <c r="AP38" s="8" t="s">
        <v>30</v>
      </c>
      <c r="AQ38" s="8" t="s">
        <v>30</v>
      </c>
      <c r="AR38" s="8" t="s">
        <v>30</v>
      </c>
      <c r="AS38" s="8" t="s">
        <v>30</v>
      </c>
      <c r="AT38" s="8" t="s">
        <v>30</v>
      </c>
      <c r="AU38" s="8" t="s">
        <v>30</v>
      </c>
      <c r="AV38" s="8" t="s">
        <v>30</v>
      </c>
      <c r="AW38" s="8" t="s">
        <v>30</v>
      </c>
      <c r="AX38" s="8" t="s">
        <v>30</v>
      </c>
      <c r="AY38" s="8" t="s">
        <v>30</v>
      </c>
      <c r="AZ38" s="8" t="s">
        <v>30</v>
      </c>
      <c r="BA38" s="8" t="s">
        <v>30</v>
      </c>
      <c r="BB38" s="8" t="s">
        <v>30</v>
      </c>
      <c r="BC38" s="8" t="s">
        <v>30</v>
      </c>
      <c r="BD38" s="8" t="s">
        <v>30</v>
      </c>
      <c r="BE38" s="8" t="s">
        <v>30</v>
      </c>
      <c r="BF38" s="8" t="s">
        <v>30</v>
      </c>
      <c r="BG38" s="8" t="s">
        <v>30</v>
      </c>
      <c r="BH38" s="8" t="s">
        <v>30</v>
      </c>
      <c r="BJ38" s="3" t="s">
        <v>107</v>
      </c>
      <c r="BK38" s="3" t="s">
        <v>107</v>
      </c>
    </row>
    <row r="39" spans="1:63" x14ac:dyDescent="0.25">
      <c r="J39" s="8" t="s">
        <v>32</v>
      </c>
      <c r="K39" s="8" t="s">
        <v>32</v>
      </c>
      <c r="L39" s="8" t="s">
        <v>32</v>
      </c>
      <c r="M39" s="8" t="s">
        <v>32</v>
      </c>
      <c r="N39" s="8" t="s">
        <v>32</v>
      </c>
      <c r="O39" s="8" t="s">
        <v>32</v>
      </c>
      <c r="P39" s="8" t="s">
        <v>32</v>
      </c>
      <c r="Q39" s="8" t="s">
        <v>32</v>
      </c>
      <c r="R39" s="8" t="s">
        <v>32</v>
      </c>
      <c r="S39" s="8" t="s">
        <v>32</v>
      </c>
      <c r="T39" s="8" t="s">
        <v>32</v>
      </c>
      <c r="U39" s="8" t="s">
        <v>32</v>
      </c>
      <c r="V39" s="8" t="s">
        <v>32</v>
      </c>
      <c r="W39" s="8" t="s">
        <v>32</v>
      </c>
      <c r="X39" s="8" t="s">
        <v>32</v>
      </c>
      <c r="Y39" s="8" t="s">
        <v>32</v>
      </c>
      <c r="Z39" s="8" t="s">
        <v>32</v>
      </c>
      <c r="AP39" s="8" t="s">
        <v>32</v>
      </c>
      <c r="AQ39" s="8" t="s">
        <v>32</v>
      </c>
      <c r="AR39" s="8" t="s">
        <v>32</v>
      </c>
      <c r="AS39" s="8" t="s">
        <v>32</v>
      </c>
      <c r="AT39" s="8" t="s">
        <v>32</v>
      </c>
      <c r="AU39" s="8" t="s">
        <v>32</v>
      </c>
      <c r="AV39" s="8" t="s">
        <v>32</v>
      </c>
      <c r="AW39" s="8" t="s">
        <v>32</v>
      </c>
      <c r="AX39" s="8" t="s">
        <v>32</v>
      </c>
      <c r="AY39" s="8" t="s">
        <v>32</v>
      </c>
      <c r="AZ39" s="8" t="s">
        <v>32</v>
      </c>
      <c r="BA39" s="8" t="s">
        <v>32</v>
      </c>
      <c r="BB39" s="8" t="s">
        <v>32</v>
      </c>
      <c r="BC39" s="8" t="s">
        <v>32</v>
      </c>
      <c r="BD39" s="8" t="s">
        <v>32</v>
      </c>
      <c r="BE39" s="8" t="s">
        <v>32</v>
      </c>
      <c r="BF39" s="8" t="s">
        <v>32</v>
      </c>
      <c r="BG39" s="8" t="s">
        <v>32</v>
      </c>
      <c r="BH39" s="8" t="s">
        <v>32</v>
      </c>
      <c r="BJ39" s="3" t="s">
        <v>108</v>
      </c>
      <c r="BK39" s="3" t="s">
        <v>108</v>
      </c>
    </row>
    <row r="40" spans="1:63" x14ac:dyDescent="0.25">
      <c r="BJ40" s="3" t="s">
        <v>109</v>
      </c>
      <c r="BK40" s="3" t="s">
        <v>109</v>
      </c>
    </row>
    <row r="41" spans="1:63" x14ac:dyDescent="0.25">
      <c r="BJ41" s="3" t="s">
        <v>110</v>
      </c>
      <c r="BK41" s="3" t="s">
        <v>110</v>
      </c>
    </row>
    <row r="42" spans="1:63" x14ac:dyDescent="0.25">
      <c r="BJ42" s="3" t="s">
        <v>111</v>
      </c>
      <c r="BK42" s="3" t="s">
        <v>111</v>
      </c>
    </row>
    <row r="43" spans="1:63" x14ac:dyDescent="0.25">
      <c r="BJ43" s="3" t="s">
        <v>112</v>
      </c>
      <c r="BK43" s="3" t="s">
        <v>112</v>
      </c>
    </row>
    <row r="44" spans="1:63" x14ac:dyDescent="0.25">
      <c r="BJ44" s="3" t="s">
        <v>113</v>
      </c>
      <c r="BK44" s="3" t="s">
        <v>113</v>
      </c>
    </row>
    <row r="45" spans="1:63" x14ac:dyDescent="0.25">
      <c r="BJ45" s="3" t="s">
        <v>114</v>
      </c>
      <c r="BK45" s="3" t="s">
        <v>114</v>
      </c>
    </row>
    <row r="46" spans="1:63" x14ac:dyDescent="0.25">
      <c r="BJ46" s="3" t="s">
        <v>115</v>
      </c>
      <c r="BK46" s="3" t="s">
        <v>115</v>
      </c>
    </row>
    <row r="47" spans="1:63" x14ac:dyDescent="0.25">
      <c r="BJ47" s="3" t="s">
        <v>116</v>
      </c>
      <c r="BK47" s="3" t="s">
        <v>116</v>
      </c>
    </row>
    <row r="48" spans="1:63" x14ac:dyDescent="0.25">
      <c r="BJ48" s="3" t="s">
        <v>117</v>
      </c>
      <c r="BK48" s="3" t="s">
        <v>117</v>
      </c>
    </row>
    <row r="49" spans="62:63" x14ac:dyDescent="0.25">
      <c r="BJ49" s="3" t="s">
        <v>118</v>
      </c>
      <c r="BK49" s="3" t="s">
        <v>118</v>
      </c>
    </row>
    <row r="50" spans="62:63" x14ac:dyDescent="0.25">
      <c r="BJ50" s="3" t="s">
        <v>119</v>
      </c>
      <c r="BK50" s="3" t="s">
        <v>119</v>
      </c>
    </row>
    <row r="51" spans="62:63" x14ac:dyDescent="0.25">
      <c r="BJ51" s="3" t="s">
        <v>120</v>
      </c>
      <c r="BK51" s="3" t="s">
        <v>120</v>
      </c>
    </row>
    <row r="52" spans="62:63" x14ac:dyDescent="0.25">
      <c r="BJ52" s="3" t="s">
        <v>121</v>
      </c>
      <c r="BK52" s="3" t="s">
        <v>121</v>
      </c>
    </row>
    <row r="53" spans="62:63" x14ac:dyDescent="0.25">
      <c r="BJ53" s="3" t="s">
        <v>122</v>
      </c>
      <c r="BK53" s="3" t="s">
        <v>122</v>
      </c>
    </row>
    <row r="54" spans="62:63" x14ac:dyDescent="0.25">
      <c r="BJ54" s="3" t="s">
        <v>123</v>
      </c>
      <c r="BK54" s="3" t="s">
        <v>123</v>
      </c>
    </row>
    <row r="55" spans="62:63" x14ac:dyDescent="0.25">
      <c r="BJ55" s="3" t="s">
        <v>124</v>
      </c>
      <c r="BK55" s="3" t="s">
        <v>124</v>
      </c>
    </row>
    <row r="56" spans="62:63" x14ac:dyDescent="0.25">
      <c r="BJ56" s="3" t="s">
        <v>125</v>
      </c>
      <c r="BK56" s="3" t="s">
        <v>125</v>
      </c>
    </row>
    <row r="57" spans="62:63" x14ac:dyDescent="0.25">
      <c r="BJ57" s="3" t="s">
        <v>126</v>
      </c>
      <c r="BK57" s="3" t="s">
        <v>126</v>
      </c>
    </row>
    <row r="58" spans="62:63" x14ac:dyDescent="0.25">
      <c r="BJ58" s="3" t="s">
        <v>127</v>
      </c>
      <c r="BK58" s="3" t="s">
        <v>127</v>
      </c>
    </row>
    <row r="59" spans="62:63" x14ac:dyDescent="0.25">
      <c r="BJ59" s="3" t="s">
        <v>128</v>
      </c>
      <c r="BK59" s="3" t="s">
        <v>128</v>
      </c>
    </row>
    <row r="60" spans="62:63" x14ac:dyDescent="0.25">
      <c r="BJ60" s="3" t="s">
        <v>129</v>
      </c>
      <c r="BK60" s="3" t="s">
        <v>129</v>
      </c>
    </row>
    <row r="61" spans="62:63" x14ac:dyDescent="0.25">
      <c r="BJ61" s="3" t="s">
        <v>130</v>
      </c>
      <c r="BK61" s="3" t="s">
        <v>130</v>
      </c>
    </row>
    <row r="62" spans="62:63" x14ac:dyDescent="0.25">
      <c r="BJ62" s="3" t="s">
        <v>131</v>
      </c>
      <c r="BK62" s="3" t="s">
        <v>131</v>
      </c>
    </row>
    <row r="63" spans="62:63" x14ac:dyDescent="0.25">
      <c r="BJ63" s="3" t="s">
        <v>132</v>
      </c>
      <c r="BK63" s="3" t="s">
        <v>132</v>
      </c>
    </row>
    <row r="64" spans="62:63" x14ac:dyDescent="0.25">
      <c r="BJ64" s="3" t="s">
        <v>133</v>
      </c>
      <c r="BK64" s="3" t="s">
        <v>133</v>
      </c>
    </row>
    <row r="65" spans="2:63" x14ac:dyDescent="0.25">
      <c r="BJ65" s="3" t="s">
        <v>134</v>
      </c>
      <c r="BK65" s="3" t="s">
        <v>134</v>
      </c>
    </row>
    <row r="66" spans="2:63" x14ac:dyDescent="0.25">
      <c r="B66" s="7"/>
      <c r="BJ66" s="3" t="s">
        <v>135</v>
      </c>
      <c r="BK66" s="3" t="s">
        <v>135</v>
      </c>
    </row>
    <row r="67" spans="2:63" x14ac:dyDescent="0.25">
      <c r="BJ67" s="3" t="s">
        <v>136</v>
      </c>
      <c r="BK67" s="3" t="s">
        <v>136</v>
      </c>
    </row>
    <row r="68" spans="2:63" x14ac:dyDescent="0.25">
      <c r="BJ68" s="3" t="s">
        <v>137</v>
      </c>
      <c r="BK68" s="3" t="s">
        <v>137</v>
      </c>
    </row>
    <row r="69" spans="2:63" x14ac:dyDescent="0.25">
      <c r="BJ69" s="3" t="s">
        <v>138</v>
      </c>
      <c r="BK69" s="3" t="s">
        <v>138</v>
      </c>
    </row>
  </sheetData>
  <sortState xmlns:xlrd2="http://schemas.microsoft.com/office/spreadsheetml/2017/richdata2" ref="D3:D11">
    <sortCondition ref="D3:D11"/>
  </sortState>
  <pageMargins left="0.511811024" right="0.511811024" top="0.78740157499999996" bottom="0.78740157499999996" header="0.31496062000000002" footer="0.31496062000000002"/>
  <pageSetup paperSize="9" orientation="portrait" verticalDpi="598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C110-A759-4F9C-AB36-A6A44A32961E}">
  <sheetPr codeName="Planilha6"/>
  <dimension ref="A1:B39"/>
  <sheetViews>
    <sheetView topLeftCell="A13" workbookViewId="0">
      <selection activeCell="A33" sqref="A33"/>
    </sheetView>
  </sheetViews>
  <sheetFormatPr defaultRowHeight="12.75" x14ac:dyDescent="0.25"/>
  <cols>
    <col min="1" max="1" width="22.85546875" style="20" customWidth="1"/>
    <col min="2" max="2" width="164.42578125" style="20" customWidth="1"/>
    <col min="3" max="16384" width="9.140625" style="20"/>
  </cols>
  <sheetData>
    <row r="1" spans="1:2" x14ac:dyDescent="0.25">
      <c r="A1" s="27" t="s">
        <v>139</v>
      </c>
      <c r="B1" s="27" t="s">
        <v>140</v>
      </c>
    </row>
    <row r="2" spans="1:2" s="22" customFormat="1" x14ac:dyDescent="0.25">
      <c r="A2" s="21" t="s">
        <v>141</v>
      </c>
    </row>
    <row r="3" spans="1:2" x14ac:dyDescent="0.25">
      <c r="A3" s="20" t="s">
        <v>142</v>
      </c>
      <c r="B3" s="20" t="s">
        <v>143</v>
      </c>
    </row>
    <row r="4" spans="1:2" x14ac:dyDescent="0.25">
      <c r="A4" s="20" t="s">
        <v>144</v>
      </c>
      <c r="B4" s="20" t="s">
        <v>145</v>
      </c>
    </row>
    <row r="5" spans="1:2" x14ac:dyDescent="0.25">
      <c r="A5" s="20" t="s">
        <v>146</v>
      </c>
      <c r="B5" s="20" t="s">
        <v>147</v>
      </c>
    </row>
    <row r="6" spans="1:2" x14ac:dyDescent="0.25">
      <c r="A6" s="20" t="s">
        <v>148</v>
      </c>
      <c r="B6" s="20" t="s">
        <v>149</v>
      </c>
    </row>
    <row r="7" spans="1:2" x14ac:dyDescent="0.25">
      <c r="A7" s="20" t="s">
        <v>150</v>
      </c>
      <c r="B7" s="20" t="s">
        <v>151</v>
      </c>
    </row>
    <row r="8" spans="1:2" x14ac:dyDescent="0.25">
      <c r="A8" s="20" t="s">
        <v>152</v>
      </c>
      <c r="B8" s="20" t="s">
        <v>153</v>
      </c>
    </row>
    <row r="9" spans="1:2" x14ac:dyDescent="0.25">
      <c r="A9" s="23" t="s">
        <v>154</v>
      </c>
      <c r="B9" s="23" t="s">
        <v>155</v>
      </c>
    </row>
    <row r="10" spans="1:2" x14ac:dyDescent="0.25">
      <c r="A10" s="23" t="s">
        <v>156</v>
      </c>
      <c r="B10" s="23" t="s">
        <v>157</v>
      </c>
    </row>
    <row r="11" spans="1:2" ht="25.5" x14ac:dyDescent="0.25">
      <c r="A11" s="20" t="s">
        <v>158</v>
      </c>
      <c r="B11" s="24" t="s">
        <v>159</v>
      </c>
    </row>
    <row r="12" spans="1:2" x14ac:dyDescent="0.25">
      <c r="A12" s="23" t="s">
        <v>160</v>
      </c>
      <c r="B12" s="23" t="s">
        <v>161</v>
      </c>
    </row>
    <row r="13" spans="1:2" x14ac:dyDescent="0.25">
      <c r="A13" s="20" t="s">
        <v>162</v>
      </c>
      <c r="B13" s="20" t="s">
        <v>163</v>
      </c>
    </row>
    <row r="14" spans="1:2" x14ac:dyDescent="0.25">
      <c r="A14" s="20" t="s">
        <v>164</v>
      </c>
      <c r="B14" s="20" t="s">
        <v>165</v>
      </c>
    </row>
    <row r="15" spans="1:2" x14ac:dyDescent="0.25">
      <c r="A15" s="20" t="s">
        <v>166</v>
      </c>
      <c r="B15" s="20" t="s">
        <v>167</v>
      </c>
    </row>
    <row r="17" spans="1:2" x14ac:dyDescent="0.25">
      <c r="A17" s="25" t="s">
        <v>168</v>
      </c>
    </row>
    <row r="18" spans="1:2" x14ac:dyDescent="0.25">
      <c r="A18" s="20" t="s">
        <v>142</v>
      </c>
      <c r="B18" s="20" t="s">
        <v>169</v>
      </c>
    </row>
    <row r="19" spans="1:2" x14ac:dyDescent="0.25">
      <c r="A19" s="20" t="s">
        <v>144</v>
      </c>
      <c r="B19" s="20" t="s">
        <v>170</v>
      </c>
    </row>
    <row r="20" spans="1:2" x14ac:dyDescent="0.25">
      <c r="A20" s="23" t="s">
        <v>146</v>
      </c>
      <c r="B20" s="23" t="s">
        <v>147</v>
      </c>
    </row>
    <row r="21" spans="1:2" x14ac:dyDescent="0.25">
      <c r="A21" s="20" t="s">
        <v>148</v>
      </c>
      <c r="B21" s="20" t="s">
        <v>149</v>
      </c>
    </row>
    <row r="22" spans="1:2" x14ac:dyDescent="0.25">
      <c r="A22" s="20" t="s">
        <v>150</v>
      </c>
      <c r="B22" s="20" t="s">
        <v>151</v>
      </c>
    </row>
    <row r="23" spans="1:2" x14ac:dyDescent="0.25">
      <c r="A23" s="20" t="s">
        <v>152</v>
      </c>
      <c r="B23" s="20" t="s">
        <v>153</v>
      </c>
    </row>
    <row r="24" spans="1:2" x14ac:dyDescent="0.25">
      <c r="A24" s="23" t="s">
        <v>154</v>
      </c>
      <c r="B24" s="23" t="s">
        <v>155</v>
      </c>
    </row>
    <row r="25" spans="1:2" x14ac:dyDescent="0.25">
      <c r="A25" s="23" t="s">
        <v>156</v>
      </c>
      <c r="B25" s="23" t="s">
        <v>157</v>
      </c>
    </row>
    <row r="26" spans="1:2" ht="25.5" x14ac:dyDescent="0.25">
      <c r="A26" s="20" t="s">
        <v>158</v>
      </c>
      <c r="B26" s="24" t="s">
        <v>159</v>
      </c>
    </row>
    <row r="27" spans="1:2" x14ac:dyDescent="0.25">
      <c r="A27" s="20" t="s">
        <v>160</v>
      </c>
      <c r="B27" s="20" t="s">
        <v>161</v>
      </c>
    </row>
    <row r="28" spans="1:2" x14ac:dyDescent="0.25">
      <c r="A28" s="20" t="s">
        <v>162</v>
      </c>
      <c r="B28" s="20" t="s">
        <v>163</v>
      </c>
    </row>
    <row r="29" spans="1:2" x14ac:dyDescent="0.25">
      <c r="A29" s="23" t="s">
        <v>164</v>
      </c>
      <c r="B29" s="23" t="s">
        <v>165</v>
      </c>
    </row>
    <row r="30" spans="1:2" x14ac:dyDescent="0.25">
      <c r="A30" s="23" t="s">
        <v>166</v>
      </c>
      <c r="B30" s="23" t="s">
        <v>167</v>
      </c>
    </row>
    <row r="32" spans="1:2" x14ac:dyDescent="0.25">
      <c r="A32" s="25" t="s">
        <v>171</v>
      </c>
      <c r="B32" s="26" t="s">
        <v>172</v>
      </c>
    </row>
    <row r="34" spans="1:2" x14ac:dyDescent="0.25">
      <c r="A34" s="20" t="s">
        <v>142</v>
      </c>
      <c r="B34" s="20" t="s">
        <v>143</v>
      </c>
    </row>
    <row r="35" spans="1:2" x14ac:dyDescent="0.25">
      <c r="A35" s="20" t="s">
        <v>173</v>
      </c>
      <c r="B35" s="20" t="s">
        <v>174</v>
      </c>
    </row>
    <row r="36" spans="1:2" x14ac:dyDescent="0.25">
      <c r="A36" s="20" t="s">
        <v>175</v>
      </c>
      <c r="B36" s="20" t="s">
        <v>176</v>
      </c>
    </row>
    <row r="37" spans="1:2" x14ac:dyDescent="0.25">
      <c r="A37" s="20" t="s">
        <v>152</v>
      </c>
      <c r="B37" s="20" t="s">
        <v>169</v>
      </c>
    </row>
    <row r="38" spans="1:2" x14ac:dyDescent="0.25">
      <c r="A38" s="20" t="s">
        <v>177</v>
      </c>
      <c r="B38" s="20" t="s">
        <v>178</v>
      </c>
    </row>
    <row r="39" spans="1:2" x14ac:dyDescent="0.25">
      <c r="A39" s="20" t="s">
        <v>179</v>
      </c>
      <c r="B39" s="20" t="s">
        <v>180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DBE5-5E2E-4B67-BC95-B4EC704DB209}">
  <sheetPr codeName="Planilha7"/>
  <dimension ref="A1:N33"/>
  <sheetViews>
    <sheetView showGridLines="0" zoomScale="175" zoomScaleNormal="175" workbookViewId="0">
      <selection activeCell="J8" sqref="J8"/>
    </sheetView>
  </sheetViews>
  <sheetFormatPr defaultRowHeight="15" x14ac:dyDescent="0.25"/>
  <cols>
    <col min="1" max="1" width="6.7109375" customWidth="1"/>
    <col min="2" max="2" width="6.7109375" style="10" customWidth="1"/>
    <col min="3" max="3" width="9" customWidth="1"/>
    <col min="4" max="4" width="4.7109375" customWidth="1"/>
    <col min="5" max="6" width="6.7109375" style="28" customWidth="1"/>
    <col min="7" max="7" width="11" style="28" customWidth="1"/>
    <col min="8" max="8" width="9" style="28" customWidth="1"/>
    <col min="9" max="9" width="7" customWidth="1"/>
    <col min="10" max="11" width="6.28515625" bestFit="1" customWidth="1"/>
    <col min="12" max="12" width="6.140625" customWidth="1"/>
    <col min="13" max="14" width="6.28515625" bestFit="1" customWidth="1"/>
  </cols>
  <sheetData>
    <row r="1" spans="1:14" x14ac:dyDescent="0.25">
      <c r="A1" s="30" t="s">
        <v>181</v>
      </c>
      <c r="B1" s="31" t="s">
        <v>182</v>
      </c>
      <c r="C1" t="s">
        <v>183</v>
      </c>
      <c r="E1" s="32" t="s">
        <v>181</v>
      </c>
      <c r="F1" s="33" t="s">
        <v>182</v>
      </c>
      <c r="G1" s="28" t="s">
        <v>183</v>
      </c>
      <c r="H1" s="28" t="s">
        <v>184</v>
      </c>
      <c r="J1" t="s">
        <v>182</v>
      </c>
      <c r="K1" t="s">
        <v>181</v>
      </c>
      <c r="M1" t="s">
        <v>182</v>
      </c>
      <c r="N1" t="s">
        <v>181</v>
      </c>
    </row>
    <row r="2" spans="1:14" x14ac:dyDescent="0.25">
      <c r="A2" s="34" t="s">
        <v>107</v>
      </c>
      <c r="B2" s="35" t="s">
        <v>112</v>
      </c>
      <c r="C2" s="34"/>
      <c r="D2" s="34"/>
      <c r="E2" s="29" t="s">
        <v>107</v>
      </c>
      <c r="F2" s="36" t="s">
        <v>112</v>
      </c>
      <c r="G2" s="29"/>
      <c r="H2" s="29"/>
      <c r="I2" s="11"/>
      <c r="J2" t="s">
        <v>107</v>
      </c>
      <c r="K2" t="s">
        <v>118</v>
      </c>
      <c r="M2" t="s">
        <v>107</v>
      </c>
      <c r="N2" t="s">
        <v>118</v>
      </c>
    </row>
    <row r="3" spans="1:14" x14ac:dyDescent="0.25">
      <c r="A3" s="34" t="s">
        <v>108</v>
      </c>
      <c r="B3" s="35" t="s">
        <v>108</v>
      </c>
      <c r="C3" s="34"/>
      <c r="D3" s="34"/>
      <c r="E3" s="29" t="s">
        <v>108</v>
      </c>
      <c r="F3" s="36" t="s">
        <v>108</v>
      </c>
      <c r="G3" s="29" t="s">
        <v>111</v>
      </c>
      <c r="H3" s="29" t="s">
        <v>113</v>
      </c>
      <c r="I3" s="29"/>
      <c r="J3" t="s">
        <v>108</v>
      </c>
      <c r="K3" t="s">
        <v>108</v>
      </c>
      <c r="M3" t="s">
        <v>108</v>
      </c>
      <c r="N3" t="s">
        <v>108</v>
      </c>
    </row>
    <row r="4" spans="1:14" x14ac:dyDescent="0.25">
      <c r="A4" s="34" t="s">
        <v>114</v>
      </c>
      <c r="B4" s="35" t="s">
        <v>114</v>
      </c>
      <c r="C4" s="34"/>
      <c r="D4" s="34"/>
      <c r="E4" s="29" t="s">
        <v>114</v>
      </c>
      <c r="F4" s="36" t="s">
        <v>114</v>
      </c>
      <c r="G4" s="29"/>
      <c r="H4" s="29"/>
      <c r="I4" s="29"/>
      <c r="J4" t="s">
        <v>109</v>
      </c>
      <c r="K4" t="s">
        <v>117</v>
      </c>
      <c r="M4" t="s">
        <v>109</v>
      </c>
      <c r="N4" t="s">
        <v>117</v>
      </c>
    </row>
    <row r="5" spans="1:14" x14ac:dyDescent="0.25">
      <c r="A5" s="34" t="s">
        <v>115</v>
      </c>
      <c r="B5" s="35" t="s">
        <v>115</v>
      </c>
      <c r="C5" s="34"/>
      <c r="D5" s="34"/>
      <c r="E5" s="29" t="s">
        <v>115</v>
      </c>
      <c r="F5" s="36" t="s">
        <v>115</v>
      </c>
      <c r="G5" s="29"/>
      <c r="H5" s="29"/>
      <c r="I5" s="29"/>
      <c r="J5" t="s">
        <v>110</v>
      </c>
      <c r="K5" t="s">
        <v>118</v>
      </c>
      <c r="M5" t="s">
        <v>110</v>
      </c>
      <c r="N5" t="s">
        <v>118</v>
      </c>
    </row>
    <row r="6" spans="1:14" x14ac:dyDescent="0.25">
      <c r="A6" s="34" t="s">
        <v>116</v>
      </c>
      <c r="B6" s="35" t="s">
        <v>116</v>
      </c>
      <c r="C6" s="34"/>
      <c r="D6" s="34"/>
      <c r="E6" s="29" t="s">
        <v>116</v>
      </c>
      <c r="F6" s="36" t="s">
        <v>116</v>
      </c>
      <c r="G6" s="29"/>
      <c r="H6" s="29"/>
      <c r="I6" s="29"/>
      <c r="J6" t="s">
        <v>111</v>
      </c>
      <c r="K6" t="s">
        <v>130</v>
      </c>
      <c r="M6" t="s">
        <v>111</v>
      </c>
      <c r="N6" t="s">
        <v>108</v>
      </c>
    </row>
    <row r="7" spans="1:14" x14ac:dyDescent="0.25">
      <c r="A7" s="34" t="s">
        <v>117</v>
      </c>
      <c r="B7" s="35" t="s">
        <v>109</v>
      </c>
      <c r="D7" s="34"/>
      <c r="E7" s="29" t="s">
        <v>117</v>
      </c>
      <c r="F7" s="36" t="s">
        <v>109</v>
      </c>
      <c r="G7" s="29" t="s">
        <v>117</v>
      </c>
      <c r="H7" s="29"/>
      <c r="I7" s="29"/>
      <c r="J7" t="s">
        <v>112</v>
      </c>
      <c r="K7" t="s">
        <v>107</v>
      </c>
      <c r="M7" t="s">
        <v>112</v>
      </c>
      <c r="N7" t="s">
        <v>107</v>
      </c>
    </row>
    <row r="8" spans="1:14" x14ac:dyDescent="0.25">
      <c r="A8" s="34" t="s">
        <v>117</v>
      </c>
      <c r="B8" s="34" t="s">
        <v>117</v>
      </c>
      <c r="D8" s="34"/>
      <c r="E8" s="29" t="s">
        <v>118</v>
      </c>
      <c r="F8" s="36" t="s">
        <v>107</v>
      </c>
      <c r="G8" s="29" t="s">
        <v>110</v>
      </c>
      <c r="H8" s="29" t="s">
        <v>133</v>
      </c>
      <c r="I8" s="29"/>
      <c r="J8" t="s">
        <v>113</v>
      </c>
      <c r="K8" t="s">
        <v>121</v>
      </c>
      <c r="M8" t="s">
        <v>113</v>
      </c>
      <c r="N8" t="s">
        <v>108</v>
      </c>
    </row>
    <row r="9" spans="1:14" x14ac:dyDescent="0.25">
      <c r="A9" s="34" t="s">
        <v>118</v>
      </c>
      <c r="B9" s="35" t="s">
        <v>107</v>
      </c>
      <c r="C9" s="34" t="s">
        <v>110</v>
      </c>
      <c r="D9" s="34"/>
      <c r="E9" s="29" t="s">
        <v>119</v>
      </c>
      <c r="F9" s="36" t="s">
        <v>118</v>
      </c>
      <c r="G9" s="29"/>
      <c r="H9" s="29"/>
      <c r="I9" s="29"/>
      <c r="J9" t="s">
        <v>114</v>
      </c>
      <c r="K9" t="s">
        <v>114</v>
      </c>
      <c r="M9" t="s">
        <v>114</v>
      </c>
      <c r="N9" t="s">
        <v>114</v>
      </c>
    </row>
    <row r="10" spans="1:14" x14ac:dyDescent="0.25">
      <c r="A10" s="34" t="s">
        <v>119</v>
      </c>
      <c r="B10" s="35" t="s">
        <v>118</v>
      </c>
      <c r="C10" s="34"/>
      <c r="D10" s="34"/>
      <c r="E10" s="29" t="s">
        <v>185</v>
      </c>
      <c r="F10" s="36" t="s">
        <v>119</v>
      </c>
      <c r="G10" s="29"/>
      <c r="H10" s="29"/>
      <c r="I10" s="29"/>
      <c r="J10" t="s">
        <v>115</v>
      </c>
      <c r="K10" t="s">
        <v>115</v>
      </c>
      <c r="M10" t="s">
        <v>115</v>
      </c>
      <c r="N10" t="s">
        <v>115</v>
      </c>
    </row>
    <row r="11" spans="1:14" x14ac:dyDescent="0.25">
      <c r="A11" s="34" t="s">
        <v>185</v>
      </c>
      <c r="B11" s="35" t="s">
        <v>119</v>
      </c>
      <c r="C11" s="34"/>
      <c r="D11" s="34"/>
      <c r="E11" s="29" t="s">
        <v>120</v>
      </c>
      <c r="F11" s="36" t="s">
        <v>120</v>
      </c>
      <c r="G11" s="29"/>
      <c r="H11" s="29"/>
      <c r="I11" s="29"/>
      <c r="J11" t="s">
        <v>116</v>
      </c>
      <c r="K11" t="s">
        <v>116</v>
      </c>
      <c r="M11" t="s">
        <v>116</v>
      </c>
      <c r="N11" t="s">
        <v>116</v>
      </c>
    </row>
    <row r="12" spans="1:14" x14ac:dyDescent="0.25">
      <c r="A12" s="34" t="s">
        <v>120</v>
      </c>
      <c r="B12" s="35" t="s">
        <v>120</v>
      </c>
      <c r="C12" s="34"/>
      <c r="D12" s="34"/>
      <c r="E12" s="29" t="s">
        <v>121</v>
      </c>
      <c r="F12" s="36"/>
      <c r="G12" s="29"/>
      <c r="H12" s="29"/>
      <c r="I12" s="29"/>
      <c r="J12" t="s">
        <v>117</v>
      </c>
      <c r="K12" t="s">
        <v>117</v>
      </c>
      <c r="M12" t="s">
        <v>117</v>
      </c>
      <c r="N12" t="s">
        <v>117</v>
      </c>
    </row>
    <row r="13" spans="1:14" x14ac:dyDescent="0.25">
      <c r="A13" s="34" t="s">
        <v>121</v>
      </c>
      <c r="B13" s="35" t="s">
        <v>113</v>
      </c>
      <c r="C13" s="34"/>
      <c r="D13" s="34"/>
      <c r="E13" s="29" t="s">
        <v>122</v>
      </c>
      <c r="F13" s="36" t="s">
        <v>121</v>
      </c>
      <c r="G13" s="29"/>
      <c r="H13" s="29"/>
      <c r="I13" s="29"/>
      <c r="J13" t="s">
        <v>118</v>
      </c>
      <c r="K13" t="s">
        <v>119</v>
      </c>
      <c r="M13" t="s">
        <v>118</v>
      </c>
      <c r="N13" t="s">
        <v>119</v>
      </c>
    </row>
    <row r="14" spans="1:14" x14ac:dyDescent="0.25">
      <c r="A14" s="34" t="s">
        <v>122</v>
      </c>
      <c r="B14" s="35" t="s">
        <v>121</v>
      </c>
      <c r="C14" s="34"/>
      <c r="D14" s="34"/>
      <c r="E14" s="29" t="s">
        <v>123</v>
      </c>
      <c r="F14" s="36" t="s">
        <v>124</v>
      </c>
      <c r="G14" s="29"/>
      <c r="H14" s="29"/>
      <c r="I14" s="29"/>
      <c r="J14" t="s">
        <v>119</v>
      </c>
      <c r="K14" t="s">
        <v>185</v>
      </c>
      <c r="M14" t="s">
        <v>119</v>
      </c>
      <c r="N14" t="s">
        <v>185</v>
      </c>
    </row>
    <row r="15" spans="1:14" x14ac:dyDescent="0.25">
      <c r="A15" s="34" t="s">
        <v>123</v>
      </c>
      <c r="B15" s="35" t="s">
        <v>124</v>
      </c>
      <c r="C15" s="34"/>
      <c r="D15" s="34"/>
      <c r="E15" s="29" t="s">
        <v>125</v>
      </c>
      <c r="F15" s="36" t="s">
        <v>123</v>
      </c>
      <c r="G15" s="29"/>
      <c r="H15" s="29"/>
      <c r="I15" s="29"/>
      <c r="J15" t="s">
        <v>120</v>
      </c>
      <c r="K15" t="s">
        <v>120</v>
      </c>
      <c r="M15" t="s">
        <v>120</v>
      </c>
      <c r="N15" t="s">
        <v>120</v>
      </c>
    </row>
    <row r="16" spans="1:14" x14ac:dyDescent="0.25">
      <c r="A16" s="34" t="s">
        <v>125</v>
      </c>
      <c r="B16" s="35" t="s">
        <v>123</v>
      </c>
      <c r="C16" s="34"/>
      <c r="D16" s="34"/>
      <c r="E16" s="29" t="s">
        <v>126</v>
      </c>
      <c r="F16" s="36" t="s">
        <v>126</v>
      </c>
      <c r="G16" s="29"/>
      <c r="H16" s="29"/>
      <c r="I16" s="29"/>
      <c r="J16" t="s">
        <v>121</v>
      </c>
      <c r="K16" t="s">
        <v>122</v>
      </c>
      <c r="M16" t="s">
        <v>121</v>
      </c>
      <c r="N16" t="s">
        <v>122</v>
      </c>
    </row>
    <row r="17" spans="1:14" x14ac:dyDescent="0.25">
      <c r="A17" s="34" t="s">
        <v>126</v>
      </c>
      <c r="B17" s="35" t="s">
        <v>126</v>
      </c>
      <c r="C17" s="34"/>
      <c r="D17" s="34"/>
      <c r="E17" s="29" t="s">
        <v>186</v>
      </c>
      <c r="F17" s="36" t="s">
        <v>125</v>
      </c>
      <c r="G17" s="29"/>
      <c r="H17" s="29"/>
      <c r="I17" s="29"/>
      <c r="J17" t="s">
        <v>122</v>
      </c>
      <c r="K17" t="s">
        <v>133</v>
      </c>
      <c r="M17" t="s">
        <v>123</v>
      </c>
      <c r="N17" t="s">
        <v>125</v>
      </c>
    </row>
    <row r="18" spans="1:14" x14ac:dyDescent="0.25">
      <c r="A18" s="34" t="s">
        <v>186</v>
      </c>
      <c r="B18" s="35" t="s">
        <v>125</v>
      </c>
      <c r="C18" s="34"/>
      <c r="D18" s="34"/>
      <c r="E18" s="29" t="s">
        <v>127</v>
      </c>
      <c r="F18" s="36" t="s">
        <v>127</v>
      </c>
      <c r="G18" s="29"/>
      <c r="H18" s="29"/>
      <c r="I18" s="29"/>
      <c r="J18" t="s">
        <v>123</v>
      </c>
      <c r="K18" t="s">
        <v>125</v>
      </c>
      <c r="M18" t="s">
        <v>124</v>
      </c>
      <c r="N18" t="s">
        <v>123</v>
      </c>
    </row>
    <row r="19" spans="1:14" x14ac:dyDescent="0.25">
      <c r="A19" s="34" t="s">
        <v>127</v>
      </c>
      <c r="B19" s="35" t="s">
        <v>127</v>
      </c>
      <c r="C19" s="34"/>
      <c r="D19" s="34"/>
      <c r="E19" s="29" t="s">
        <v>128</v>
      </c>
      <c r="F19" s="36" t="s">
        <v>128</v>
      </c>
      <c r="G19" s="29"/>
      <c r="H19" s="29"/>
      <c r="I19" s="29"/>
      <c r="J19" t="s">
        <v>124</v>
      </c>
      <c r="K19" t="s">
        <v>123</v>
      </c>
      <c r="M19" t="s">
        <v>125</v>
      </c>
      <c r="N19" t="s">
        <v>186</v>
      </c>
    </row>
    <row r="20" spans="1:14" x14ac:dyDescent="0.25">
      <c r="A20" s="34" t="s">
        <v>128</v>
      </c>
      <c r="B20" s="35" t="s">
        <v>128</v>
      </c>
      <c r="C20" s="34"/>
      <c r="D20" s="34"/>
      <c r="E20" s="29" t="s">
        <v>129</v>
      </c>
      <c r="F20" s="36" t="s">
        <v>129</v>
      </c>
      <c r="G20" s="29"/>
      <c r="H20" s="29"/>
      <c r="I20" s="29"/>
      <c r="J20" t="s">
        <v>125</v>
      </c>
      <c r="K20" t="s">
        <v>186</v>
      </c>
      <c r="M20" t="s">
        <v>126</v>
      </c>
      <c r="N20" t="s">
        <v>126</v>
      </c>
    </row>
    <row r="21" spans="1:14" x14ac:dyDescent="0.25">
      <c r="A21" s="34" t="s">
        <v>129</v>
      </c>
      <c r="B21" s="35" t="s">
        <v>129</v>
      </c>
      <c r="C21" s="34"/>
      <c r="D21" s="34"/>
      <c r="E21" s="29" t="s">
        <v>130</v>
      </c>
      <c r="F21" s="36"/>
      <c r="G21" s="29"/>
      <c r="H21" s="29"/>
      <c r="I21" s="29"/>
      <c r="J21" t="s">
        <v>126</v>
      </c>
      <c r="K21" t="s">
        <v>126</v>
      </c>
      <c r="M21" t="s">
        <v>127</v>
      </c>
      <c r="N21" t="s">
        <v>127</v>
      </c>
    </row>
    <row r="22" spans="1:14" x14ac:dyDescent="0.25">
      <c r="A22" s="34" t="s">
        <v>130</v>
      </c>
      <c r="B22" s="35" t="s">
        <v>111</v>
      </c>
      <c r="C22" s="34" t="s">
        <v>131</v>
      </c>
      <c r="D22" s="34"/>
      <c r="E22" s="29" t="s">
        <v>131</v>
      </c>
      <c r="F22" s="36" t="s">
        <v>131</v>
      </c>
      <c r="G22" s="29"/>
      <c r="H22" s="29"/>
      <c r="I22" s="29"/>
      <c r="J22" t="s">
        <v>127</v>
      </c>
      <c r="K22" t="s">
        <v>127</v>
      </c>
      <c r="M22" t="s">
        <v>128</v>
      </c>
      <c r="N22" t="s">
        <v>128</v>
      </c>
    </row>
    <row r="23" spans="1:14" x14ac:dyDescent="0.25">
      <c r="A23" s="34" t="s">
        <v>131</v>
      </c>
      <c r="B23" s="35" t="s">
        <v>130</v>
      </c>
      <c r="C23" s="34" t="s">
        <v>132</v>
      </c>
      <c r="D23" s="34"/>
      <c r="E23" s="29" t="s">
        <v>133</v>
      </c>
      <c r="F23" s="36" t="s">
        <v>134</v>
      </c>
      <c r="G23" s="29"/>
      <c r="H23" s="29"/>
      <c r="I23" s="29"/>
      <c r="J23" t="s">
        <v>128</v>
      </c>
      <c r="K23" t="s">
        <v>128</v>
      </c>
      <c r="M23" t="s">
        <v>129</v>
      </c>
      <c r="N23" t="s">
        <v>129</v>
      </c>
    </row>
    <row r="24" spans="1:14" x14ac:dyDescent="0.25">
      <c r="A24" s="34" t="s">
        <v>133</v>
      </c>
      <c r="B24" s="35" t="s">
        <v>122</v>
      </c>
      <c r="C24" s="34" t="s">
        <v>134</v>
      </c>
      <c r="D24" s="34"/>
      <c r="E24" s="29" t="s">
        <v>134</v>
      </c>
      <c r="F24" s="36" t="s">
        <v>135</v>
      </c>
      <c r="G24" s="29"/>
      <c r="H24" s="29"/>
      <c r="I24" s="29"/>
      <c r="J24" t="s">
        <v>129</v>
      </c>
      <c r="K24" t="s">
        <v>129</v>
      </c>
      <c r="M24" t="s">
        <v>131</v>
      </c>
      <c r="N24" t="s">
        <v>131</v>
      </c>
    </row>
    <row r="25" spans="1:14" x14ac:dyDescent="0.25">
      <c r="A25" s="34" t="s">
        <v>134</v>
      </c>
      <c r="B25" s="35" t="s">
        <v>133</v>
      </c>
      <c r="C25" s="34" t="s">
        <v>135</v>
      </c>
      <c r="D25" s="34"/>
      <c r="E25" s="29" t="s">
        <v>136</v>
      </c>
      <c r="F25" s="36" t="s">
        <v>136</v>
      </c>
      <c r="G25" s="29"/>
      <c r="H25" s="29"/>
      <c r="I25" s="29"/>
      <c r="J25" t="s">
        <v>130</v>
      </c>
      <c r="K25" t="s">
        <v>131</v>
      </c>
      <c r="M25" t="s">
        <v>133</v>
      </c>
      <c r="N25" t="s">
        <v>118</v>
      </c>
    </row>
    <row r="26" spans="1:14" x14ac:dyDescent="0.25">
      <c r="A26" s="34" t="s">
        <v>136</v>
      </c>
      <c r="B26" s="35" t="s">
        <v>136</v>
      </c>
      <c r="C26" s="34"/>
      <c r="D26" s="34"/>
      <c r="E26" s="29" t="s">
        <v>137</v>
      </c>
      <c r="F26" s="36" t="s">
        <v>137</v>
      </c>
      <c r="G26" s="29"/>
      <c r="H26" s="29"/>
      <c r="I26" s="29"/>
      <c r="J26" t="s">
        <v>131</v>
      </c>
      <c r="K26" t="s">
        <v>130</v>
      </c>
      <c r="M26" t="s">
        <v>134</v>
      </c>
      <c r="N26" t="s">
        <v>133</v>
      </c>
    </row>
    <row r="27" spans="1:14" x14ac:dyDescent="0.25">
      <c r="A27" s="34" t="s">
        <v>137</v>
      </c>
      <c r="B27" s="35" t="s">
        <v>137</v>
      </c>
      <c r="C27" s="34"/>
      <c r="D27" s="34"/>
      <c r="E27" s="29" t="s">
        <v>138</v>
      </c>
      <c r="F27" s="36" t="s">
        <v>138</v>
      </c>
      <c r="G27" s="29"/>
      <c r="H27" s="29"/>
      <c r="I27" s="29"/>
      <c r="J27" t="s">
        <v>132</v>
      </c>
      <c r="K27" t="s">
        <v>131</v>
      </c>
      <c r="M27" t="s">
        <v>135</v>
      </c>
      <c r="N27" t="s">
        <v>134</v>
      </c>
    </row>
    <row r="28" spans="1:14" x14ac:dyDescent="0.25">
      <c r="A28" s="34" t="s">
        <v>138</v>
      </c>
      <c r="B28" s="35" t="s">
        <v>138</v>
      </c>
      <c r="C28" s="34"/>
      <c r="J28" t="s">
        <v>133</v>
      </c>
      <c r="K28" t="s">
        <v>134</v>
      </c>
      <c r="M28" t="s">
        <v>136</v>
      </c>
      <c r="N28" t="s">
        <v>136</v>
      </c>
    </row>
    <row r="29" spans="1:14" x14ac:dyDescent="0.25">
      <c r="A29" s="11"/>
      <c r="B29" s="11"/>
      <c r="C29" s="11"/>
      <c r="D29" s="11"/>
      <c r="E29" s="29"/>
      <c r="F29" s="29"/>
      <c r="G29" s="29"/>
      <c r="H29" s="29"/>
      <c r="I29" s="11"/>
      <c r="J29" t="s">
        <v>134</v>
      </c>
      <c r="K29" t="s">
        <v>133</v>
      </c>
      <c r="M29" t="s">
        <v>137</v>
      </c>
      <c r="N29" t="s">
        <v>137</v>
      </c>
    </row>
    <row r="30" spans="1:14" x14ac:dyDescent="0.25">
      <c r="J30" t="s">
        <v>135</v>
      </c>
      <c r="K30" t="s">
        <v>134</v>
      </c>
      <c r="M30" t="s">
        <v>138</v>
      </c>
      <c r="N30" t="s">
        <v>138</v>
      </c>
    </row>
    <row r="31" spans="1:14" x14ac:dyDescent="0.25">
      <c r="J31" t="s">
        <v>136</v>
      </c>
      <c r="K31" t="s">
        <v>136</v>
      </c>
    </row>
    <row r="32" spans="1:14" x14ac:dyDescent="0.25">
      <c r="J32" t="s">
        <v>137</v>
      </c>
      <c r="K32" t="s">
        <v>137</v>
      </c>
    </row>
    <row r="33" spans="10:11" x14ac:dyDescent="0.25">
      <c r="J33" t="s">
        <v>138</v>
      </c>
      <c r="K33" t="s">
        <v>138</v>
      </c>
    </row>
  </sheetData>
  <phoneticPr fontId="6" type="noConversion"/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9FF30929C8E04FBC196FD8B500633E" ma:contentTypeVersion="14" ma:contentTypeDescription="Create a new document." ma:contentTypeScope="" ma:versionID="4cbdb266299776fe4b15537464cd59eb">
  <xsd:schema xmlns:xsd="http://www.w3.org/2001/XMLSchema" xmlns:xs="http://www.w3.org/2001/XMLSchema" xmlns:p="http://schemas.microsoft.com/office/2006/metadata/properties" xmlns:ns3="9c526100-92ac-402b-9d09-4947c0e8c214" xmlns:ns4="f4b97729-89ff-4087-8aa8-d163192c6d6b" targetNamespace="http://schemas.microsoft.com/office/2006/metadata/properties" ma:root="true" ma:fieldsID="e48e233b09530417bb5750278c737fca" ns3:_="" ns4:_="">
    <xsd:import namespace="9c526100-92ac-402b-9d09-4947c0e8c214"/>
    <xsd:import namespace="f4b97729-89ff-4087-8aa8-d163192c6d6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26100-92ac-402b-9d09-4947c0e8c2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b97729-89ff-4087-8aa8-d163192c6d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Props1.xml><?xml version="1.0" encoding="utf-8"?>
<ds:datastoreItem xmlns:ds="http://schemas.openxmlformats.org/officeDocument/2006/customXml" ds:itemID="{A5BB5A56-AC80-4BF6-81B3-BBAD040B7D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526100-92ac-402b-9d09-4947c0e8c214"/>
    <ds:schemaRef ds:uri="f4b97729-89ff-4087-8aa8-d163192c6d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0CD2F3-4B07-4B45-A028-E501E5DC4743}">
  <ds:schemaRefs>
    <ds:schemaRef ds:uri="http://gemini/pivotcustomization/TableXML_Dim_Ano_65767510-bba1-4347-aa8c-e5cfafca3b96"/>
  </ds:schemaRefs>
</ds:datastoreItem>
</file>

<file path=customXml/itemProps3.xml><?xml version="1.0" encoding="utf-8"?>
<ds:datastoreItem xmlns:ds="http://schemas.openxmlformats.org/officeDocument/2006/customXml" ds:itemID="{B981AB2F-2DC3-4162-B25A-69528B96C6A8}">
  <ds:schemaRefs>
    <ds:schemaRef ds:uri="http://gemini/pivotcustomization/TableXML_PAPI_22_23_6ecaf62b-db3c-42dc-abab-51ea74dc59de"/>
  </ds:schemaRefs>
</ds:datastoreItem>
</file>

<file path=customXml/itemProps4.xml><?xml version="1.0" encoding="utf-8"?>
<ds:datastoreItem xmlns:ds="http://schemas.openxmlformats.org/officeDocument/2006/customXml" ds:itemID="{FF489F1A-28E5-4033-B0ED-B604C82D8381}">
  <ds:schemaRefs/>
</ds:datastoreItem>
</file>

<file path=customXml/itemProps5.xml><?xml version="1.0" encoding="utf-8"?>
<ds:datastoreItem xmlns:ds="http://schemas.openxmlformats.org/officeDocument/2006/customXml" ds:itemID="{53175907-C272-411E-AAF5-CB23C8B0EDB9}">
  <ds:schemaRefs>
    <ds:schemaRef ds:uri="http://gemini/pivotcustomization/TableOrder"/>
  </ds:schemaRefs>
</ds:datastoreItem>
</file>

<file path=customXml/itemProps6.xml><?xml version="1.0" encoding="utf-8"?>
<ds:datastoreItem xmlns:ds="http://schemas.openxmlformats.org/officeDocument/2006/customXml" ds:itemID="{17055910-4C06-4814-8D9F-0AD077F93669}">
  <ds:schemaRefs>
    <ds:schemaRef ds:uri="http://gemini/pivotcustomization/661c73d5-33af-4020-9d1a-aafc833db758"/>
  </ds:schemaRefs>
</ds:datastoreItem>
</file>

<file path=customXml/itemProps7.xml><?xml version="1.0" encoding="utf-8"?>
<ds:datastoreItem xmlns:ds="http://schemas.openxmlformats.org/officeDocument/2006/customXml" ds:itemID="{78AF1344-727E-4C5C-993D-C0F4CE395C03}">
  <ds:schemaRefs>
    <ds:schemaRef ds:uri="http://gemini/pivotcustomization/fb09f282-6689-4548-8052-46a82d477c37"/>
  </ds:schemaRefs>
</ds:datastoreItem>
</file>

<file path=customXml/itemProps8.xml><?xml version="1.0" encoding="utf-8"?>
<ds:datastoreItem xmlns:ds="http://schemas.openxmlformats.org/officeDocument/2006/customXml" ds:itemID="{8B8A9523-97A0-45AF-A1EF-5093641B75E7}">
  <ds:schemaRefs/>
</ds:datastoreItem>
</file>

<file path=customXml/itemProps9.xml><?xml version="1.0" encoding="utf-8"?>
<ds:datastoreItem xmlns:ds="http://schemas.openxmlformats.org/officeDocument/2006/customXml" ds:itemID="{AAD22012-09B0-4EBE-8C6B-AE82C285C5C8}">
  <ds:schemaRefs>
    <ds:schemaRef ds:uri="http://gemini/pivotcustomization/ShowHidden"/>
  </ds:schemaRefs>
</ds:datastoreItem>
</file>

<file path=customXml/itemProps10.xml><?xml version="1.0" encoding="utf-8"?>
<ds:datastoreItem xmlns:ds="http://schemas.openxmlformats.org/officeDocument/2006/customXml" ds:itemID="{F29C7E83-9A95-4D4F-8E1E-8909D80BFDBA}">
  <ds:schemaRefs>
    <ds:schemaRef ds:uri="http://gemini/pivotcustomization/4aa0b6f9-08ea-4c5c-9e47-faa915b1abbe"/>
  </ds:schemaRefs>
</ds:datastoreItem>
</file>

<file path=customXml/itemProps11.xml><?xml version="1.0" encoding="utf-8"?>
<ds:datastoreItem xmlns:ds="http://schemas.openxmlformats.org/officeDocument/2006/customXml" ds:itemID="{3F5A9A7A-CD02-460F-B83A-07BA12733824}">
  <ds:schemaRefs/>
</ds:datastoreItem>
</file>

<file path=customXml/itemProps12.xml><?xml version="1.0" encoding="utf-8"?>
<ds:datastoreItem xmlns:ds="http://schemas.openxmlformats.org/officeDocument/2006/customXml" ds:itemID="{D2DC01CA-193A-4011-9248-B4A3D28D2539}">
  <ds:schemaRefs>
    <ds:schemaRef ds:uri="http://gemini/pivotcustomization/MeasureGridState"/>
  </ds:schemaRefs>
</ds:datastoreItem>
</file>

<file path=customXml/itemProps13.xml><?xml version="1.0" encoding="utf-8"?>
<ds:datastoreItem xmlns:ds="http://schemas.openxmlformats.org/officeDocument/2006/customXml" ds:itemID="{F9C87DEF-318C-4BAB-97B0-BA75EC1C2C88}">
  <ds:schemaRefs/>
</ds:datastoreItem>
</file>

<file path=customXml/itemProps14.xml><?xml version="1.0" encoding="utf-8"?>
<ds:datastoreItem xmlns:ds="http://schemas.openxmlformats.org/officeDocument/2006/customXml" ds:itemID="{F954F3E3-EEC2-47A9-A8EF-6F4FBD5DE7FD}">
  <ds:schemaRefs/>
</ds:datastoreItem>
</file>

<file path=customXml/itemProps15.xml><?xml version="1.0" encoding="utf-8"?>
<ds:datastoreItem xmlns:ds="http://schemas.openxmlformats.org/officeDocument/2006/customXml" ds:itemID="{9AAA72D5-4753-47D7-8328-14993F4FB63C}">
  <ds:schemaRefs>
    <ds:schemaRef ds:uri="9c526100-92ac-402b-9d09-4947c0e8c214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f4b97729-89ff-4087-8aa8-d163192c6d6b"/>
    <ds:schemaRef ds:uri="http://purl.org/dc/terms/"/>
  </ds:schemaRefs>
</ds:datastoreItem>
</file>

<file path=customXml/itemProps16.xml><?xml version="1.0" encoding="utf-8"?>
<ds:datastoreItem xmlns:ds="http://schemas.openxmlformats.org/officeDocument/2006/customXml" ds:itemID="{467FC3C2-D21E-4598-A5D2-F47ED1DD06BA}">
  <ds:schemaRefs>
    <ds:schemaRef ds:uri="http://gemini/pivotcustomization/LinkedTableUpdateMode"/>
  </ds:schemaRefs>
</ds:datastoreItem>
</file>

<file path=customXml/itemProps17.xml><?xml version="1.0" encoding="utf-8"?>
<ds:datastoreItem xmlns:ds="http://schemas.openxmlformats.org/officeDocument/2006/customXml" ds:itemID="{26A9264D-39CF-4C18-89EE-1379FDE88AD7}">
  <ds:schemaRefs>
    <ds:schemaRef ds:uri="http://gemini/pivotcustomization/ShowImplicitMeasures"/>
  </ds:schemaRefs>
</ds:datastoreItem>
</file>

<file path=customXml/itemProps18.xml><?xml version="1.0" encoding="utf-8"?>
<ds:datastoreItem xmlns:ds="http://schemas.openxmlformats.org/officeDocument/2006/customXml" ds:itemID="{80E2DD59-3B99-45A7-8BA7-F3965DA72419}">
  <ds:schemaRefs>
    <ds:schemaRef ds:uri="http://gemini/pivotcustomization/TableXML_DE_PARA_N"/>
  </ds:schemaRefs>
</ds:datastoreItem>
</file>

<file path=customXml/itemProps19.xml><?xml version="1.0" encoding="utf-8"?>
<ds:datastoreItem xmlns:ds="http://schemas.openxmlformats.org/officeDocument/2006/customXml" ds:itemID="{F325AC28-9C6D-453E-84A7-B2B321D79347}">
  <ds:schemaRefs>
    <ds:schemaRef ds:uri="http://gemini/pivotcustomization/ClientWindowXML"/>
  </ds:schemaRefs>
</ds:datastoreItem>
</file>

<file path=customXml/itemProps20.xml><?xml version="1.0" encoding="utf-8"?>
<ds:datastoreItem xmlns:ds="http://schemas.openxmlformats.org/officeDocument/2006/customXml" ds:itemID="{73A3CDC2-CDC8-473D-A4BB-14323E2340DC}">
  <ds:schemaRefs>
    <ds:schemaRef ds:uri="http://gemini/pivotcustomization/4ccae132-ab81-4312-b7f2-982f6595a542"/>
  </ds:schemaRefs>
</ds:datastoreItem>
</file>

<file path=customXml/itemProps21.xml><?xml version="1.0" encoding="utf-8"?>
<ds:datastoreItem xmlns:ds="http://schemas.openxmlformats.org/officeDocument/2006/customXml" ds:itemID="{D68667DF-C1EC-41FC-AD6C-BEA4BF1A7517}">
  <ds:schemaRefs/>
</ds:datastoreItem>
</file>

<file path=customXml/itemProps22.xml><?xml version="1.0" encoding="utf-8"?>
<ds:datastoreItem xmlns:ds="http://schemas.openxmlformats.org/officeDocument/2006/customXml" ds:itemID="{7EA19EDB-5674-4876-A98B-FDB2C80B8C06}">
  <ds:schemaRefs>
    <ds:schemaRef ds:uri="http://schemas.microsoft.com/sharepoint/v3/contenttype/forms"/>
  </ds:schemaRefs>
</ds:datastoreItem>
</file>

<file path=customXml/itemProps23.xml><?xml version="1.0" encoding="utf-8"?>
<ds:datastoreItem xmlns:ds="http://schemas.openxmlformats.org/officeDocument/2006/customXml" ds:itemID="{CEED67B2-A46A-48CF-BA68-ABECA18AB9BC}">
  <ds:schemaRefs>
    <ds:schemaRef ds:uri="http://gemini/pivotcustomization/TableXML_PAPI-21-23_47386c43-32d9-46c1-9c64-4c64d03d26d2"/>
  </ds:schemaRefs>
</ds:datastoreItem>
</file>

<file path=customXml/itemProps24.xml><?xml version="1.0" encoding="utf-8"?>
<ds:datastoreItem xmlns:ds="http://schemas.openxmlformats.org/officeDocument/2006/customXml" ds:itemID="{3588E3DB-D115-4CEF-8EC4-7FAE3A9D5B04}">
  <ds:schemaRefs>
    <ds:schemaRef ds:uri="http://gemini/pivotcustomization/ManualCalcMode"/>
  </ds:schemaRefs>
</ds:datastoreItem>
</file>

<file path=customXml/itemProps25.xml><?xml version="1.0" encoding="utf-8"?>
<ds:datastoreItem xmlns:ds="http://schemas.openxmlformats.org/officeDocument/2006/customXml" ds:itemID="{E0745F01-1CA5-4178-B452-D9746D2B7E29}">
  <ds:schemaRefs/>
</ds:datastoreItem>
</file>

<file path=customXml/itemProps26.xml><?xml version="1.0" encoding="utf-8"?>
<ds:datastoreItem xmlns:ds="http://schemas.openxmlformats.org/officeDocument/2006/customXml" ds:itemID="{71C4A6CC-AC85-4DCE-AC9F-75090FA528EC}">
  <ds:schemaRefs/>
</ds:datastoreItem>
</file>

<file path=customXml/itemProps27.xml><?xml version="1.0" encoding="utf-8"?>
<ds:datastoreItem xmlns:ds="http://schemas.openxmlformats.org/officeDocument/2006/customXml" ds:itemID="{D6A0A5B0-F55A-4D55-A953-CDD8E80A2511}">
  <ds:schemaRefs>
    <ds:schemaRef ds:uri="http://gemini/pivotcustomization/FormulaBarState"/>
  </ds:schemaRefs>
</ds:datastoreItem>
</file>

<file path=customXml/itemProps28.xml><?xml version="1.0" encoding="utf-8"?>
<ds:datastoreItem xmlns:ds="http://schemas.openxmlformats.org/officeDocument/2006/customXml" ds:itemID="{5F5D9E36-DA30-4025-BEBB-25407E956375}">
  <ds:schemaRefs/>
</ds:datastoreItem>
</file>

<file path=customXml/itemProps29.xml><?xml version="1.0" encoding="utf-8"?>
<ds:datastoreItem xmlns:ds="http://schemas.openxmlformats.org/officeDocument/2006/customXml" ds:itemID="{E2F9961E-45B0-4D0B-94BE-5FDCA77F2715}">
  <ds:schemaRefs>
    <ds:schemaRef ds:uri="http://gemini/pivotcustomization/TableXML_PAPI20_21_736ac979-241a-46d4-9bfc-b26f12959a6f"/>
  </ds:schemaRefs>
</ds:datastoreItem>
</file>

<file path=customXml/itemProps30.xml><?xml version="1.0" encoding="utf-8"?>
<ds:datastoreItem xmlns:ds="http://schemas.openxmlformats.org/officeDocument/2006/customXml" ds:itemID="{0A7AD750-3216-4F2B-99BC-DF632531DCD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PAPI_21 (Delib. 190) </vt:lpstr>
      <vt:lpstr>PAPI_22_23 (Delib. 246) </vt:lpstr>
      <vt:lpstr>Consolidaçao - 1</vt:lpstr>
      <vt:lpstr>Consolidaçao - 2</vt:lpstr>
      <vt:lpstr>Orientações</vt:lpstr>
      <vt:lpstr>Operacional</vt:lpstr>
      <vt:lpstr>Explicativo</vt:lpstr>
      <vt:lpstr>de-para 246 190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Coutinho Costa</dc:creator>
  <cp:keywords/>
  <dc:description/>
  <cp:lastModifiedBy>Irene Sabatino Pereira</cp:lastModifiedBy>
  <cp:revision/>
  <dcterms:created xsi:type="dcterms:W3CDTF">2022-03-24T14:13:09Z</dcterms:created>
  <dcterms:modified xsi:type="dcterms:W3CDTF">2023-01-18T18:54:47Z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0x010100BC9FF30929C8E04FBC196FD8B500633E</vt:lpwstr>
  </property>
</Properties>
</file>