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PA_PI\2023\"/>
    </mc:Choice>
  </mc:AlternateContent>
  <xr:revisionPtr revIDLastSave="0" documentId="8_{B714753E-0E5F-4C28-A7DC-8E2636F5B0FF}" xr6:coauthVersionLast="47" xr6:coauthVersionMax="47" xr10:uidLastSave="{00000000-0000-0000-0000-000000000000}"/>
  <bookViews>
    <workbookView xWindow="-120" yWindow="-120" windowWidth="29040" windowHeight="15840" tabRatio="585" firstSheet="1" activeTab="1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25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16" r:id="rId14"/>
        <pivotCache cacheId="19" r:id="rId15"/>
        <pivotCache cacheId="22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7" l="1"/>
  <c r="Q15" i="7"/>
  <c r="Q14" i="7"/>
  <c r="Q13" i="7"/>
  <c r="Q12" i="7"/>
  <c r="Q11" i="7"/>
  <c r="Q10" i="7"/>
  <c r="Q9" i="7"/>
  <c r="Q8" i="7"/>
  <c r="Q7" i="7"/>
  <c r="Q6" i="7"/>
  <c r="Q5" i="7"/>
  <c r="R11" i="7"/>
  <c r="R10" i="7"/>
  <c r="R15" i="7"/>
  <c r="R13" i="7"/>
  <c r="R12" i="7"/>
  <c r="R8" i="7"/>
  <c r="R5" i="7"/>
  <c r="P16" i="7"/>
  <c r="R9" i="7"/>
  <c r="R6" i="7"/>
  <c r="R5" i="6"/>
  <c r="R13" i="6"/>
  <c r="R10" i="6"/>
  <c r="R8" i="6"/>
  <c r="R11" i="6"/>
  <c r="Q3" i="6" l="1"/>
  <c r="U2" i="7"/>
  <c r="P2" i="7"/>
  <c r="P58" i="7"/>
  <c r="P84" i="7"/>
  <c r="P127" i="7"/>
  <c r="P3" i="7"/>
  <c r="P4" i="7"/>
  <c r="P5" i="7"/>
  <c r="P18" i="7"/>
  <c r="P6" i="7"/>
  <c r="P19" i="7"/>
  <c r="P7" i="7"/>
  <c r="P20" i="7"/>
  <c r="P8" i="7"/>
  <c r="P21" i="7"/>
  <c r="P9" i="7"/>
  <c r="P22" i="7"/>
  <c r="P10" i="7"/>
  <c r="P26" i="7"/>
  <c r="P11" i="7"/>
  <c r="P27" i="7"/>
  <c r="P12" i="7"/>
  <c r="P23" i="7"/>
  <c r="P13" i="7"/>
  <c r="P24" i="7"/>
  <c r="P14" i="7"/>
  <c r="P28" i="7"/>
  <c r="P15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"/>
        </x15:connection>
      </ext>
    </extLst>
  </connection>
</connections>
</file>

<file path=xl/sharedStrings.xml><?xml version="1.0" encoding="utf-8"?>
<sst xmlns="http://schemas.openxmlformats.org/spreadsheetml/2006/main" count="1165" uniqueCount="343">
  <si>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</si>
  <si>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</si>
  <si>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</si>
  <si>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</si>
  <si>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</si>
  <si>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</si>
  <si>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</si>
  <si>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</si>
  <si>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</si>
  <si>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</si>
  <si>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</si>
  <si>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</si>
  <si>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</si>
  <si>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</si>
  <si>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</si>
  <si>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</si>
  <si>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</si>
  <si>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</si>
  <si>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1.1 - SI</t>
  </si>
  <si>
    <t>PDC 1 e 2</t>
  </si>
  <si>
    <t>Sociedade Civil</t>
  </si>
  <si>
    <t>1.2 - Planejamento</t>
  </si>
  <si>
    <t>Município</t>
  </si>
  <si>
    <t>1.3 - Enquadramento</t>
  </si>
  <si>
    <t>1.4 - Monitoramento</t>
  </si>
  <si>
    <t>1.5 - Disponibilidade</t>
  </si>
  <si>
    <t>1.6 - Legislação</t>
  </si>
  <si>
    <t>2.3 - Cobrança</t>
  </si>
  <si>
    <t>2.5 - Integração</t>
  </si>
  <si>
    <t>3.1 - Efluentes</t>
  </si>
  <si>
    <t>Prioritário</t>
  </si>
  <si>
    <t>4.1 - Mananciais</t>
  </si>
  <si>
    <t>Não prioritário</t>
  </si>
  <si>
    <t>4.2 - Vegetação</t>
  </si>
  <si>
    <t>5.1 - Perdas</t>
  </si>
  <si>
    <t>8.1 - Capacitação</t>
  </si>
  <si>
    <t>8.3 - Comunicação</t>
  </si>
  <si>
    <t>% Execução da meta do biênio</t>
  </si>
  <si>
    <t>Bacia</t>
  </si>
  <si>
    <t>2.2 - Outorga</t>
  </si>
  <si>
    <t>2.4 - Enquadramento</t>
  </si>
  <si>
    <t>Sub-bacia</t>
  </si>
  <si>
    <t>2.5 - Monitoramento e SI</t>
  </si>
  <si>
    <t>2.6 - Integração</t>
  </si>
  <si>
    <t>2.7 - CORHI</t>
  </si>
  <si>
    <t>4.1 - Erosão</t>
  </si>
  <si>
    <t>4.2 - Conservação</t>
  </si>
  <si>
    <t>8.2 - Educação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</si>
  <si>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</si>
  <si>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</si>
  <si>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</si>
  <si>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</si>
  <si>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</si>
  <si>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</si>
  <si>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</si>
  <si>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</si>
  <si>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</si>
  <si>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</si>
  <si>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</si>
  <si>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</si>
  <si>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</si>
  <si>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</si>
  <si>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</si>
  <si>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</si>
  <si>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</si>
  <si>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</si>
  <si>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</si>
  <si>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</si>
  <si>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</si>
  <si>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</si>
  <si>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4.3 - Mananciais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</si>
  <si>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</si>
  <si>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</si>
  <si>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</si>
  <si>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</si>
  <si>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</si>
  <si>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</si>
  <si>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</si>
  <si>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</si>
  <si>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</si>
  <si>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</si>
  <si>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</si>
  <si>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</si>
  <si>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</si>
  <si>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</si>
  <si>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</si>
  <si>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</si>
  <si>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</si>
  <si>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</si>
  <si>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</si>
  <si>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</si>
  <si>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</si>
  <si>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</si>
  <si>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</si>
  <si>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</si>
  <si>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</si>
  <si>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</si>
  <si>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</si>
  <si>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</si>
  <si>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</si>
  <si>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</si>
  <si>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</si>
  <si>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</si>
  <si>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</si>
  <si>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</si>
  <si>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</si>
  <si>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</si>
  <si>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</si>
  <si>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</si>
  <si>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</si>
  <si>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</si>
  <si>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</si>
  <si>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</si>
  <si>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</si>
  <si>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</si>
  <si>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</si>
  <si>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</si>
  <si>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</si>
  <si>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</si>
  <si>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</si>
  <si>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</si>
  <si>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</si>
  <si>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</si>
  <si>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</si>
  <si>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</si>
  <si>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</si>
  <si>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</si>
  <si>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</si>
  <si>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</si>
  <si>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</si>
  <si>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</si>
  <si>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</si>
  <si>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</si>
  <si>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</si>
  <si>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</si>
  <si>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</si>
  <si>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</si>
  <si>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</si>
  <si>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</si>
  <si>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</si>
  <si>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</si>
  <si>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</si>
  <si>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</si>
  <si>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</si>
  <si>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</si>
  <si>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</si>
  <si>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</si>
  <si>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</si>
  <si>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</si>
  <si>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</si>
  <si>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</si>
  <si>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</si>
  <si>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</si>
  <si>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</si>
  <si>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</si>
  <si>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</si>
  <si>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</si>
  <si>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</si>
  <si>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</si>
  <si>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</si>
  <si>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</si>
  <si>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</si>
  <si>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</si>
  <si>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</si>
  <si>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</si>
  <si>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</si>
  <si>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</si>
  <si>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</si>
  <si>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</si>
  <si>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</si>
  <si>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</si>
  <si>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</si>
  <si>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</si>
  <si>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</si>
  <si>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</si>
  <si>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</si>
  <si>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</si>
  <si>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</si>
  <si>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</si>
  <si>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</si>
  <si>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</si>
  <si>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</si>
  <si>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</si>
  <si>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</si>
  <si>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</si>
  <si>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</si>
  <si>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</si>
  <si>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Especificar Fonte - "Outras"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</si>
  <si>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</si>
  <si>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</si>
  <si>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</si>
  <si>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</si>
  <si>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</si>
  <si>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</si>
  <si>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</si>
  <si>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</si>
  <si>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</si>
  <si>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</si>
  <si>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</si>
  <si>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</si>
  <si>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</si>
  <si>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</si>
  <si>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</si>
  <si>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</si>
  <si>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</si>
  <si>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</si>
  <si>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</si>
  <si>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</si>
  <si>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</si>
  <si>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</si>
  <si>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</si>
  <si>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</si>
  <si>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</si>
  <si>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</si>
  <si>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t>Para atualizar, vá em Dados --&gt; Atualizar Tudo ou aperte</t>
  </si>
  <si>
    <t>CTRL + Alt + F5</t>
  </si>
  <si>
    <t>MOGI0121</t>
  </si>
  <si>
    <t>UGRHi 09</t>
  </si>
  <si>
    <t>MOGI0221</t>
  </si>
  <si>
    <t>MOGI0321</t>
  </si>
  <si>
    <t>MOGI0421</t>
  </si>
  <si>
    <t>Preferencialmente Municípios que apresentam a proporção de efluente doméstico coletado em relação ao efluente doméstico total gerado (indicador R.02B) ≤ 99 %</t>
  </si>
  <si>
    <t>MOGI0521</t>
  </si>
  <si>
    <t>Preferencialmente Municípios que apresentam esgoto tratado em relação ao coletado (indicador R.02) ≤ 90 %</t>
  </si>
  <si>
    <t>MOGI0621</t>
  </si>
  <si>
    <t>Preferencialmente Municípios que apresentam eficiência de remoção de matéria orgânica (indicador R.02D ) ≤ 80 %</t>
  </si>
  <si>
    <t>MOGI0721</t>
  </si>
  <si>
    <t>Preferencialmente Municípios que apresentam vida útil dos aterros ≤ 5 anos conforme Relatório CETESB/SNIS/</t>
  </si>
  <si>
    <t>MOGI0821</t>
  </si>
  <si>
    <t>Preferencialmente para os municípios em área de transbordo para lixo doméstico (cercas, portaria, galpão etc.) com índice de qualidade de transbordo (IQT) "inadequado"</t>
  </si>
  <si>
    <t>MOGI0921</t>
  </si>
  <si>
    <t>Preferencialmente municípios que comprovarem a execução dos serviços e obras de contenção de inundações ou alagamentos com finalidade de saúde pública</t>
  </si>
  <si>
    <t>MOGI1021</t>
  </si>
  <si>
    <t>Bacias ou SubBacias de abastecimento público conforme Relatório de Situação/SNIS/</t>
  </si>
  <si>
    <t>MOGI1121</t>
  </si>
  <si>
    <t>Bacias ou SubBacias de abastecimento público conforme Relatório de Situação/SNIS/
etc...</t>
  </si>
  <si>
    <t>MOGI1221</t>
  </si>
  <si>
    <t>MOGI1321</t>
  </si>
  <si>
    <t>Preferencialmente para os municípios que apresentam Índice de perda física (indicador E.06D) ≥ 35 %</t>
  </si>
  <si>
    <t>MOGI1421</t>
  </si>
  <si>
    <t>Distritos Municipais desprovidos de infraestrutura de abastecimento conforme Relatório de Situação/SNIS/
etc...</t>
  </si>
  <si>
    <t>MOGI1521</t>
  </si>
  <si>
    <t>UGRHI09</t>
  </si>
  <si>
    <t>Ações para implantação ou aprimoramento de procedimentos visando a regulação e controle dos usos e usuários de recursos hídricos em bacias declaradas críticas ou com indícios de criticidade</t>
  </si>
  <si>
    <t>Realizar 1 levantamento de usos em recursos hídricos em bacia hidrográfica declarada crítica ou com indícios de criticidade</t>
  </si>
  <si>
    <t>Bacia hidrográfica ou sub bacia, declarada crítica ou com indícios de criticidade indicados no plano de bacia ou relatório de situação</t>
  </si>
  <si>
    <t>Ampliar a rede telemétrica para medição de vazão</t>
  </si>
  <si>
    <t>Implantar 11 estações fluviométricas telemétricas</t>
  </si>
  <si>
    <t>Ampliar a rede de monitoramento de qualidade das águas</t>
  </si>
  <si>
    <t>Incrementar pontos de monitoramento da qualidade das águas superficiais e subterrânea</t>
  </si>
  <si>
    <t>Fiscalizar usos (outorgados e não outorgados) e atualizar o cadastro de usuários de água</t>
  </si>
  <si>
    <t>Realizar 1 levantamento de campo de usos em recursos hídricos em bacia hidrográfica declarada crítica ou com indicios de criticidade</t>
  </si>
  <si>
    <t>Executar obras de coleta, interceptação, afastamento e tratamento de esgotos sanitários.</t>
  </si>
  <si>
    <t xml:space="preserve">Atingir 99% de proporção de efluente doméstico coletado em relação ao efluente doméstico total gerado </t>
  </si>
  <si>
    <t>Executar a construção ou ampliação de ETE nos municípios não contemplados na UGRHI 09.</t>
  </si>
  <si>
    <t xml:space="preserve">Atingir 100% do tratamento do esgoto urbano gerado em relação ao volume interceptado e afastado até a ETE </t>
  </si>
  <si>
    <t>Executar obras para manter e/ou aumentar a eficiencia operacional das ETEs existentes</t>
  </si>
  <si>
    <t>Atingir 70% da eficiência de remoção de matéria orgânica</t>
  </si>
  <si>
    <t>Executar ações de implantação, ampliação, adequação e/ou encerramento dos aterros municipais</t>
  </si>
  <si>
    <t>Manter 100% dos municípios com locais de disposição de resíduos sólidos (aterros) ou IQR adequados</t>
  </si>
  <si>
    <t>Executar ações de manejo de resíduos sólidos, nos casos em que há comprovadamente o comprometimento dos recursos hídricos</t>
  </si>
  <si>
    <t>Manter 100% dos municípios com área de tranbordo ou IQT adequados e manejo dos resíduos sólidos</t>
  </si>
  <si>
    <t>Executar obras ou serviços de sistema urbano de drenagens de águas pluvias</t>
  </si>
  <si>
    <t>Executar 16 ações de sistema urbano de drenagens de águas pluvias</t>
  </si>
  <si>
    <t>Executar projetos, obras ou serviços de prevenção e controle da erosão do solo ou do assoreamento dos corpos d'água em áreas urbana ou rurais</t>
  </si>
  <si>
    <t>Executar 8 ações de prevenção e controle da erosão do solo ou do assoreamento dos corpos d'água</t>
  </si>
  <si>
    <t>Executar projetos, obras ou serviços de terraceamento, recuperação e/ou revitalização de áreas degradadas</t>
  </si>
  <si>
    <t xml:space="preserve"> Executar até 2 empreendimentos de proteção, conservação e recuperação de mananciais</t>
  </si>
  <si>
    <t>Executar ações de revegetação de 20 Km2 de APPs de cursos d’água, prioritariamente em mananciais abastecimento público</t>
  </si>
  <si>
    <t>Executar projetos, obras e serviços para controle de perdas com ênfase nas redes públicas de abastecimento</t>
  </si>
  <si>
    <t xml:space="preserve">Atingir o patamar &lt; 35% de perdas físicas nos sistemas de abastecimento dos municípios </t>
  </si>
  <si>
    <t>Executar projetos, obras e serviços de Implantação do sistema de infraestrutura de abastecimento de água</t>
  </si>
  <si>
    <t>Atingir o patamar de 100% da população de todos os distritos da UGRHI 09 com infraestrutura de abastecimento de água</t>
  </si>
  <si>
    <t>Executar projetos de atividades educativas vinculadas às ações integradas de educação ambiental alusivas à gestão de recursos hídricos</t>
  </si>
  <si>
    <t>Executar 2 projetos de atividades educativas alusivas à gestão de recursos hídricos</t>
  </si>
  <si>
    <t xml:space="preserve">Ampliar a rede telemétrica para medição de vazão </t>
  </si>
  <si>
    <t xml:space="preserve">Implantação da Sala de Situação </t>
  </si>
  <si>
    <t xml:space="preserve">Promover a manutenção e a modernização da rede de monitoramento de qualidade das águas </t>
  </si>
  <si>
    <t>Preferencialmente municípios que apresentam a proporção de efluente doméstico coletado em relação ao efluente doméstico total gerado (indicador R.02B) ≤ 99 %</t>
  </si>
  <si>
    <t>Executar obras de coleta, interceptação, afastamento de esgotos sanitários</t>
  </si>
  <si>
    <t>Executar a construção,  ampliação ou conclusão de ETE nos municípios não contemplados na UGRHI 09.</t>
  </si>
  <si>
    <t>Preferencialmente municípios que apresentam esgoto tratado em relação ao coletado (indicador R.02) ≤ 90 %</t>
  </si>
  <si>
    <t xml:space="preserve">Atingir 70% da eficiência de remoção de matéria orgânica </t>
  </si>
  <si>
    <t>Preferencialmente municípios que apresentam eficiência de remoção de matéria orgânica (indicador R.02D ) ≤ 80 %</t>
  </si>
  <si>
    <t xml:space="preserve">Executar ações de implantação, ampliação, adequação e/ou encerramento dos aterros municipais </t>
  </si>
  <si>
    <t xml:space="preserve">Manter 100% dos municípios com os locais de disposição de resíduos sólidos adequados (IQR adequados)  </t>
  </si>
  <si>
    <t xml:space="preserve">Preferencialmente municípios que apresentam vida útil dos aterros ≤ 5 anos conforme Relatório CETESB/SNIS/etc...  </t>
  </si>
  <si>
    <t xml:space="preserve">Manter 100% dos municípios com área de tranbordo ou IQT adequados e manejo dos resíduos sólidos </t>
  </si>
  <si>
    <t>Atingir o patamar &lt; 35% de perdas físicas nos sistema de abastecimento dos municípios</t>
  </si>
  <si>
    <t>Executar obras ou serviços para contenção de inundações, alagamentos e regularizações de descarga</t>
  </si>
  <si>
    <t>Executar 16 ações estruturais de micro ou macro drenagem para mitigação de inundações e alagamentos</t>
  </si>
  <si>
    <t>Executar 1 ações de prevenção e controle da erosão do solo ou do assoreamento dos corpos d'água</t>
  </si>
  <si>
    <t>Bacias ou SubBacias de abastecimento público conforme Relatório de Situação/SNIS/etc...</t>
  </si>
  <si>
    <t>Executar ações de revegetação de 20 Km2 de APP’s de cursos d’água</t>
  </si>
  <si>
    <t xml:space="preserve">Bacias ou SubBacias desprovidas de vegetação em APP e/ou com índices inferiores ao definido pela Lei 12.651/2012, Inventário Florestal 2020...  </t>
  </si>
  <si>
    <t xml:space="preserve">Atingir 20 Km2 de revegetação de APP’s  </t>
  </si>
  <si>
    <t xml:space="preserve">Atingir 20 Km2 de revegetação de APP’s </t>
  </si>
  <si>
    <t xml:space="preserve"> Atingir o patamar de 100% da população de todos os distritos da UGRHI 09 com  infraestrutura de abastecimento de água</t>
  </si>
  <si>
    <t>Distritos municipais desprovidos de infraestrutura de abastecimento  conforme Relatório de Situação/SNIS/etc...</t>
  </si>
  <si>
    <t>Executar projetos de atividades educativas alusivas à gestão de recursos hídricos</t>
  </si>
  <si>
    <t>Executar 1 projeto de atividades educativas  alusivas à gestão de recursos hídricos</t>
  </si>
  <si>
    <t>UGRHi09</t>
  </si>
  <si>
    <t>O Colegiado encontrou dificuldade para o "Tomador" do empreendimento e o recurso financeiro planejado foi remanejado para outros ações. Recomenda -se que os recursos sejam para a impalntação da sala de situação da UGRHI 09</t>
  </si>
  <si>
    <t xml:space="preserve">A prioridade de investimento foi o monitoramento quantitativo, entretanto, Recomenda -se que os recursos sejam para a impalntação da sala de situação da UGRHI 09.  O recurso financeiro planejado de 2021 foi remanejado para outras ações.  </t>
  </si>
  <si>
    <t xml:space="preserve">O Colegiado encontrou dificuldade para o "Tomador" do empreendimento e o recurso financeiro planejado foi remanejado para outros ações. Recomenda -se  Mnutenção da meta. </t>
  </si>
  <si>
    <t xml:space="preserve">O Colegiado optou por subdividir o SUBPDC 3.1 em 3 linhas: (I) obras/serviços de afastamento de esgoto; (II) obras/serviços de construção de ETE;  (III) obras/serviços de eficiência. Entende se que o recurso planejado foi adequado e a execução física ocorreu de acordo  com a demanda ocorrida no ano de 2021.  </t>
  </si>
  <si>
    <t xml:space="preserve">Entende se que o recurso planejado foi adequado e a execução física ocorreu de acordo  com a demanda ocorrida no ano de 2021.  </t>
  </si>
  <si>
    <t xml:space="preserve">Entende se que o recurso planejado foi adequado e a execução física não ocorreu por audencia de tomadores para a ação no ano de 2021.  </t>
  </si>
  <si>
    <t>Entende se que o recurso planejado foi adequado e a execução física ocorreu de acordo  com a demanda ocorrida no ano de 2021</t>
  </si>
  <si>
    <t xml:space="preserve">Entende se que o recurso planejado foi adequado e a execução física ocorreu de acordo  com a demanda ocorrida no ano de 2022.  </t>
  </si>
  <si>
    <t xml:space="preserve">O Recurso foi remanejado para atender a ação como implantação da sala da situação. </t>
  </si>
  <si>
    <t>Total Geral</t>
  </si>
  <si>
    <t>MOGI012021</t>
  </si>
  <si>
    <t>MOGI022021</t>
  </si>
  <si>
    <t>MOGI032021</t>
  </si>
  <si>
    <t>MOGI042021</t>
  </si>
  <si>
    <t>MOGI052021</t>
  </si>
  <si>
    <t>MOGI062021</t>
  </si>
  <si>
    <t>MOGI072021</t>
  </si>
  <si>
    <t>MOGI082021</t>
  </si>
  <si>
    <t>MOGI092021</t>
  </si>
  <si>
    <t>MOGI102021</t>
  </si>
  <si>
    <t>MOGI112021</t>
  </si>
  <si>
    <t>MOGI122021</t>
  </si>
  <si>
    <t>MOGI132021</t>
  </si>
  <si>
    <t>MOGI142021</t>
  </si>
  <si>
    <t>MOGI012023</t>
  </si>
  <si>
    <t>MOGI0022023</t>
  </si>
  <si>
    <t>MOGI032023</t>
  </si>
  <si>
    <t>MOGI042023</t>
  </si>
  <si>
    <t>MOGI052023</t>
  </si>
  <si>
    <t>MOGI062023</t>
  </si>
  <si>
    <t>MOGI072023</t>
  </si>
  <si>
    <t>MOGI082023</t>
  </si>
  <si>
    <t>MOGI092023</t>
  </si>
  <si>
    <t>MOGI102023</t>
  </si>
  <si>
    <t>MOGI122023</t>
  </si>
  <si>
    <t>MOGI132023</t>
  </si>
  <si>
    <t>MOGI142023</t>
  </si>
  <si>
    <t>MOGI112023</t>
  </si>
  <si>
    <t>Executar até 2 empreendimentos de proteção, conservação e recuperação de mananciais</t>
  </si>
  <si>
    <t xml:space="preserve">Bacias ou SubBacias de abastecimento público </t>
  </si>
  <si>
    <t>Bacias ou SubBacias desprovidas de vegetação em APP e/ou com índices inferiores ao definido por legislação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</si>
</sst>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_);[Red]\(&quot;R$&quot;\ #,##0.00\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19" fillId="0" borderId="1" xfId="1" applyFont="1" applyBorder="1" applyAlignment="1" applyProtection="1">
      <alignment horizontal="center" vertical="top"/>
      <protection locked="0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35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9" fontId="22" fillId="0" borderId="1" xfId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9" fontId="22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gem" xfId="1" builtinId="5"/>
  </cellStyles>
  <dxfs count="126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2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24736818.789999999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3067539.79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UGRHi 09 planilha atualizada janeiro 2023.xlsx]PivotChartTable1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(vazio)</c:v>
              </c:pt>
              <c:pt idx="1">
                <c:v>Estado</c:v>
              </c:pt>
              <c:pt idx="2">
                <c:v>Município</c:v>
              </c:pt>
              <c:pt idx="3">
                <c:v>Sociedade Civil</c:v>
              </c:pt>
            </c:strLit>
          </c:cat>
          <c:val>
            <c:numLit>
              <c:formatCode>#,##0</c:formatCode>
              <c:ptCount val="4"/>
              <c:pt idx="0">
                <c:v>1915980</c:v>
              </c:pt>
              <c:pt idx="1">
                <c:v>3005852.67</c:v>
              </c:pt>
              <c:pt idx="2">
                <c:v>21615091.410000004</c:v>
              </c:pt>
              <c:pt idx="3">
                <c:v>1540835.42</c:v>
              </c:pt>
            </c:numLit>
          </c:val>
          <c:extLst>
            <c:ext xmlns:c16="http://schemas.microsoft.com/office/drawing/2014/chart" uri="{C3380CC4-5D6E-409C-BE32-E72D297353CC}">
              <c16:uniqueId val="{00000000-F843-41EF-A886-342C55645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UGRHi 09 planilha atualizada janeiro 2023.xlsx]PivotChartTable2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9911262.4700000007</c:v>
              </c:pt>
              <c:pt idx="1">
                <c:v>8871368.9299999997</c:v>
              </c:pt>
              <c:pt idx="2">
                <c:v>9295128.0999999996</c:v>
              </c:pt>
            </c:numLit>
          </c:val>
          <c:extLst>
            <c:ext xmlns:c16="http://schemas.microsoft.com/office/drawing/2014/chart" uri="{C3380CC4-5D6E-409C-BE32-E72D297353CC}">
              <c16:uniqueId val="{00000000-1B1E-471E-8329-8E14F132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UGRHi 09 planilha atualizada janeiro 2023.xlsx]PivotChartTable4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22</c:v>
              </c:pt>
              <c:pt idx="1">
                <c:v>25</c:v>
              </c:pt>
              <c:pt idx="2">
                <c:v>31</c:v>
              </c:pt>
              <c:pt idx="3">
                <c:v>33</c:v>
              </c:pt>
              <c:pt idx="4">
                <c:v>41</c:v>
              </c:pt>
              <c:pt idx="5">
                <c:v>42</c:v>
              </c:pt>
              <c:pt idx="6">
                <c:v>43</c:v>
              </c:pt>
              <c:pt idx="7">
                <c:v>51</c:v>
              </c:pt>
              <c:pt idx="8">
                <c:v>61</c:v>
              </c:pt>
              <c:pt idx="9">
                <c:v>71</c:v>
              </c:pt>
              <c:pt idx="10">
                <c:v>82</c:v>
              </c:pt>
            </c:strLit>
          </c:cat>
          <c:val>
            <c:numLit>
              <c:formatCode>#,##0</c:formatCode>
              <c:ptCount val="11"/>
              <c:pt idx="0">
                <c:v>901.0966699999999</c:v>
              </c:pt>
              <c:pt idx="1">
                <c:v>2104.7559999999999</c:v>
              </c:pt>
              <c:pt idx="2">
                <c:v>7517.6374999999998</c:v>
              </c:pt>
              <c:pt idx="3">
                <c:v>3989.9023399999996</c:v>
              </c:pt>
              <c:pt idx="4">
                <c:v>892.26279</c:v>
              </c:pt>
              <c:pt idx="5">
                <c:v>1565.7351799999999</c:v>
              </c:pt>
              <c:pt idx="6">
                <c:v>1046.72</c:v>
              </c:pt>
              <c:pt idx="7">
                <c:v>3067.5397899999998</c:v>
              </c:pt>
              <c:pt idx="8">
                <c:v>1079.0904800000001</c:v>
              </c:pt>
              <c:pt idx="9">
                <c:v>5329.9285099999997</c:v>
              </c:pt>
              <c:pt idx="10">
                <c:v>583.09023999999999</c:v>
              </c:pt>
            </c:numLit>
          </c:val>
          <c:extLst>
            <c:ext xmlns:c16="http://schemas.microsoft.com/office/drawing/2014/chart" uri="{C3380CC4-5D6E-409C-BE32-E72D297353CC}">
              <c16:uniqueId val="{00000000-6DFA-4443-904F-7BA2FD9F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UGRHi 09 planilha atualizada janeiro 2023.xlsx]PivotChartTable3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E4-406D-AF0D-A790C6CD2A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E4-406D-AF0D-A790C6CD2A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E4-406D-AF0D-A790C6CD2A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5703140.1600000001</c:v>
              </c:pt>
              <c:pt idx="1">
                <c:v>3005852.67</c:v>
              </c:pt>
              <c:pt idx="2">
                <c:v>19368766.670000002</c:v>
              </c:pt>
            </c:numLit>
          </c:val>
          <c:extLst>
            <c:ext xmlns:c16="http://schemas.microsoft.com/office/drawing/2014/chart" uri="{C3380CC4-5D6E-409C-BE32-E72D297353CC}">
              <c16:uniqueId val="{00000000-0239-48AA-9D5A-81B79B2D7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UGRHi 09 planilha atualizada janeiro 2023.xlsx]PivotChartTable5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3</xdr:col>
      <xdr:colOff>1756550</xdr:colOff>
      <xdr:row>7</xdr:row>
      <xdr:rowOff>186098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Irene Sabatino Pereira" refreshedDate="44944.662310648149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8">
        <s v="1.4 - Monitoramento"/>
        <s v="2.2 - Outorga"/>
        <s v="2.5 - Monitoramento e SI"/>
        <s v="3.1 - Efluentes"/>
        <s v="3.2 - Resíduos"/>
        <s v="3.3 - Drenagem"/>
        <s v="3.3 - Resíduos"/>
        <s v="3.4 - Erosão"/>
        <s v="4.1 - Erosão"/>
        <s v="4.1 - Mananciais"/>
        <s v="4.2 - Conservação"/>
        <s v="4.2 - Vegetação"/>
        <s v="4.3 - Mananciais"/>
        <s v="5.1 - Perdas"/>
        <s v="6.1 - Captação"/>
        <s v="6.2 - Segurança"/>
        <s v="7.1 - Drenagem"/>
        <s v="8.2 - Edu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5092592" backgroundQuery="1" createdVersion="3" refreshedVersion="8" minRefreshableVersion="3" recordCount="0" supportSubquery="1" supportAdvancedDrill="1" xr:uid="{6F6F73ED-98BC-48D5-B32A-6C4351F5CD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29860604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3124998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22" maxValue="82" count="11">
        <n v="22"/>
        <n v="25"/>
        <n v="31"/>
        <n v="33"/>
        <n v="41"/>
        <n v="42"/>
        <n v="43"/>
        <n v="51"/>
        <n v="61"/>
        <n v="71"/>
        <n v="82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22]"/>
            <x15:cachedUniqueName index="1" name="[PAPI_21_23].[subPDC cod].&amp;[25]"/>
            <x15:cachedUniqueName index="2" name="[PAPI_21_23].[subPDC cod].&amp;[31]"/>
            <x15:cachedUniqueName index="3" name="[PAPI_21_23].[subPDC cod].&amp;[33]"/>
            <x15:cachedUniqueName index="4" name="[PAPI_21_23].[subPDC cod].&amp;[41]"/>
            <x15:cachedUniqueName index="5" name="[PAPI_21_23].[subPDC cod].&amp;[42]"/>
            <x15:cachedUniqueName index="6" name="[PAPI_21_23].[subPDC cod].&amp;[43]"/>
            <x15:cachedUniqueName index="7" name="[PAPI_21_23].[subPDC cod].&amp;[51]"/>
            <x15:cachedUniqueName index="8" name="[PAPI_21_23].[subPDC cod].&amp;[61]"/>
            <x15:cachedUniqueName index="9" name="[PAPI_21_23].[subPDC cod].&amp;[71]"/>
            <x15:cachedUniqueName index="10" name="[PAPI_21_23].[subPDC cod].&amp;[82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4398145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6365739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7986109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ntainsBlank="1" count="4">
        <m/>
        <s v="Estado"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rene Sabatino Pereira" refreshedDate="44944.662309375002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3" firstHeaderRow="1" firstDataRow="1" firstDataCol="1"/>
  <pivotFields count="2">
    <pivotField axis="axisRow" allDrilled="1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ubtotalTop="0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2" columnCount="1" cacheId="886955157">
        <x15:pivotRow count="1">
          <x15:c>
            <x15:v>901.0966699999999</x15:v>
            <x15:x in="0"/>
          </x15:c>
        </x15:pivotRow>
        <x15:pivotRow count="1">
          <x15:c>
            <x15:v>2104.7559999999999</x15:v>
            <x15:x in="0"/>
          </x15:c>
        </x15:pivotRow>
        <x15:pivotRow count="1">
          <x15:c>
            <x15:v>7517.6374999999998</x15:v>
            <x15:x in="0"/>
          </x15:c>
        </x15:pivotRow>
        <x15:pivotRow count="1">
          <x15:c>
            <x15:v>3989.9023399999996</x15:v>
            <x15:x in="0"/>
          </x15:c>
        </x15:pivotRow>
        <x15:pivotRow count="1">
          <x15:c>
            <x15:v>892.26279</x15:v>
            <x15:x in="0"/>
          </x15:c>
        </x15:pivotRow>
        <x15:pivotRow count="1">
          <x15:c>
            <x15:v>1565.7351799999999</x15:v>
            <x15:x in="0"/>
          </x15:c>
        </x15:pivotRow>
        <x15:pivotRow count="1">
          <x15:c>
            <x15:v>1046.72</x15:v>
            <x15:x in="0"/>
          </x15:c>
        </x15:pivotRow>
        <x15:pivotRow count="1">
          <x15:c>
            <x15:v>3067.5397899999998</x15:v>
            <x15:x in="0"/>
          </x15:c>
        </x15:pivotRow>
        <x15:pivotRow count="1">
          <x15:c>
            <x15:v>1079.0904800000001</x15:v>
            <x15:x in="0"/>
          </x15:c>
        </x15:pivotRow>
        <x15:pivotRow count="1">
          <x15:c>
            <x15:v>5329.9285099999997</x15:v>
            <x15:x in="0"/>
          </x15:c>
        </x15:pivotRow>
        <x15:pivotRow count="1">
          <x15:c>
            <x15:v>583.09023999999999</x15:v>
            <x15:x in="0"/>
          </x15:c>
        </x15:pivotRow>
        <x15:pivotRow count="1">
          <x15:c>
            <x15:v>28077.759500000004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2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24736818.789999999</x15:v>
            <x15:x in="0"/>
          </x15:c>
          <x15:c t="e">
            <x15:v/>
            <x15:x in="0"/>
          </x15:c>
          <x15:c>
            <x15:v>3067539.79</x15:v>
            <x15:x in="0"/>
          </x15:c>
          <x15:c t="e">
            <x15:v/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1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6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llDrilled="1" subtotalTop="0" showAll="0" dataSourceSort="1" defaultSubtotal="0" defaultAttributeDrillState="1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5" columnCount="1" cacheId="615541903">
        <x15:pivotRow count="1">
          <x15:c>
            <x15:v>1915980</x15:v>
            <x15:x in="0"/>
          </x15:c>
        </x15:pivotRow>
        <x15:pivotRow count="1">
          <x15:c>
            <x15:v>3005852.67</x15:v>
            <x15:x in="0"/>
          </x15:c>
        </x15:pivotRow>
        <x15:pivotRow count="1">
          <x15:c>
            <x15:v>21615091.410000004</x15:v>
            <x15:x in="0"/>
          </x15:c>
        </x15:pivotRow>
        <x15:pivotRow count="1">
          <x15:c>
            <x15:v>1540835.42</x15:v>
            <x15:x in="0"/>
          </x15:c>
        </x15:pivotRow>
        <x15:pivotRow count="1">
          <x15:c>
            <x15:v>28077759.500000004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1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9911262.4700000007</x15:v>
            <x15:x in="0"/>
          </x15:c>
        </x15:pivotRow>
        <x15:pivotRow count="1">
          <x15:c>
            <x15:v>8871368.9299999997</x15:v>
            <x15:x in="0"/>
          </x15:c>
        </x15:pivotRow>
        <x15:pivotRow count="1">
          <x15:c>
            <x15:v>9295128.0999999996</x15:v>
            <x15:x in="0"/>
          </x15:c>
        </x15:pivotRow>
        <x15:pivotRow count="1">
          <x15:c>
            <x15:v>28077759.500000004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5703140.1600000001</x15:v>
            <x15:x in="0"/>
          </x15:c>
        </x15:pivotRow>
        <x15:pivotRow count="1">
          <x15:c>
            <x15:v>3005852.67</x15:v>
            <x15:x in="0"/>
          </x15:c>
        </x15:pivotRow>
        <x15:pivotRow count="1">
          <x15:c>
            <x15:v>19368766.670000002</x15:v>
            <x15:x in="0"/>
          </x15:c>
        </x15:pivotRow>
        <x15:pivotRow count="1">
          <x15:c>
            <x15:v>28077759.500000004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25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8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36">
      <pivotArea type="all" dataOnly="0" outline="0" fieldPosition="0"/>
    </format>
    <format dxfId="35">
      <pivotArea outline="0" collapsedLevelsAreSubtotals="1" fieldPosition="0"/>
    </format>
    <format dxfId="34">
      <pivotArea dataOnly="0" labelOnly="1" grandRow="1" outline="0" fieldPosition="0"/>
    </format>
    <format dxfId="33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29860604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4"/>
        <pivotTable tabId="4294967295" name="PivotChartTable2"/>
        <pivotTable tabId="4294967295" name="PivotChartTable1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8" dataDxfId="117">
  <autoFilter ref="A1:S101" xr:uid="{00000000-000C-0000-FFFF-FFFF00000000}"/>
  <sortState xmlns:xlrd2="http://schemas.microsoft.com/office/spreadsheetml/2017/richdata2" ref="A2:S101">
    <sortCondition ref="E1:E101"/>
  </sortState>
  <tableColumns count="19">
    <tableColumn id="20" xr3:uid="{3F54BBE0-B267-45CF-AF1F-1DC0C1D8629D}" name="ID Ação" dataDxfId="116"/>
    <tableColumn id="12" xr3:uid="{00000000-0010-0000-0000-00000C000000}" name="Ano" dataDxfId="115"/>
    <tableColumn id="1" xr3:uid="{00000000-0010-0000-0000-000001000000}" name="SubPDC" dataDxfId="114"/>
    <tableColumn id="2" xr3:uid="{00000000-0010-0000-0000-000002000000}" name="Prioridade do SubPDC" dataDxfId="113"/>
    <tableColumn id="13" xr3:uid="{97BD6CCD-E9A2-4621-9226-03D3ABFEF5AB}" name="Ação" dataDxfId="112"/>
    <tableColumn id="3" xr3:uid="{00000000-0010-0000-0000-000003000000}" name="Meta" dataDxfId="111"/>
    <tableColumn id="5" xr3:uid="{00000000-0010-0000-0000-000005000000}" name="% Execução da meta no ano" dataDxfId="110" dataCellStyle="Porcentagem"/>
    <tableColumn id="6" xr3:uid="{00000000-0010-0000-0000-000006000000}" name="Segmento do executor" dataDxfId="109"/>
    <tableColumn id="7" xr3:uid="{00000000-0010-0000-0000-000007000000}" name="Área de abrangência" dataDxfId="108"/>
    <tableColumn id="8" xr3:uid="{00000000-0010-0000-0000-000008000000}" name="Nome da área de abrangência" dataDxfId="107"/>
    <tableColumn id="19" xr3:uid="{7612E14F-A2CB-4850-A5CB-9588C7732565}" name="Recurso financeiro estimado no ano_x000a_(R$) - Cobrança Estadual" dataDxfId="106"/>
    <tableColumn id="18" xr3:uid="{138032DF-20F6-400D-99CD-0A26D3055BEB}" name="Recurso financeiro estimado no ano (R$) - CFURH" dataDxfId="105"/>
    <tableColumn id="17" xr3:uid="{4ED7B431-B7E3-4A4C-A67C-6647EC967B3E}" name="Recurso financeiro estimado no ano_x000a_(R$) - Cobrança Federal" dataDxfId="104"/>
    <tableColumn id="16" xr3:uid="{E6FFD337-9F9B-44D5-8DF7-300B64B36470}" name="Recurso financeiro estimado no ano (R$) - Outras" dataDxfId="103"/>
    <tableColumn id="14" xr3:uid="{00000000-0010-0000-0000-00000E000000}" name="Especificar Fonte - &quot;Outras&quot;" dataDxfId="102"/>
    <tableColumn id="9" xr3:uid="{00000000-0010-0000-0000-000009000000}" name="Recurso financeiro estimado no ano_x000a_(R$)" dataDxfId="101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100"/>
    <tableColumn id="11" xr3:uid="{00000000-0010-0000-0000-00000B000000}" name="Recurso financeiro executado no ano (R$)" dataDxfId="99"/>
    <tableColumn id="15" xr3:uid="{00000000-0010-0000-0000-00000F000000}" name="Justificativa sobre execução física e financeira" dataDxfId="9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81" totalsRowShown="0" headerRowDxfId="57" dataDxfId="56">
  <autoFilter ref="A1:S181" xr:uid="{00000000-000C-0000-FFFF-FFFF01000000}"/>
  <sortState xmlns:xlrd2="http://schemas.microsoft.com/office/spreadsheetml/2017/richdata2" ref="B2:S505">
    <sortCondition ref="E1:E505"/>
  </sortState>
  <tableColumns count="19">
    <tableColumn id="23" xr3:uid="{5646E7D5-C926-4200-ACDD-9EE91FAC4855}" name="ID Ação" dataDxfId="55"/>
    <tableColumn id="12" xr3:uid="{00000000-0010-0000-0100-00000C000000}" name="Ano" dataDxfId="54"/>
    <tableColumn id="1" xr3:uid="{00000000-0010-0000-0100-000001000000}" name="SubPDC" dataDxfId="53"/>
    <tableColumn id="2" xr3:uid="{00000000-0010-0000-0100-000002000000}" name="Prioridade do SubPDC" dataDxfId="52"/>
    <tableColumn id="3" xr3:uid="{00000000-0010-0000-0100-000003000000}" name="Ação" dataDxfId="51"/>
    <tableColumn id="4" xr3:uid="{00000000-0010-0000-0100-000004000000}" name="Meta" dataDxfId="50"/>
    <tableColumn id="5" xr3:uid="{00000000-0010-0000-0100-000005000000}" name="% Execução da meta do biênio" dataDxfId="49" dataCellStyle="Porcentagem"/>
    <tableColumn id="6" xr3:uid="{00000000-0010-0000-0100-000006000000}" name="Segmento do executor" dataDxfId="48"/>
    <tableColumn id="7" xr3:uid="{00000000-0010-0000-0100-000007000000}" name="Área de abrangência" dataDxfId="47"/>
    <tableColumn id="8" xr3:uid="{00000000-0010-0000-0100-000008000000}" name="Nome da área de abrangência" dataDxfId="46"/>
    <tableColumn id="18" xr3:uid="{4E4B7A6A-C1CF-4E0E-9775-BAB91A9FDB80}" name="Recurso financeiro estimado no ano_x000a_(R$) - Cobrança Estadual" dataDxfId="45"/>
    <tableColumn id="13" xr3:uid="{00000000-0010-0000-0100-00000D000000}" name="Recurso financeiro estimado no ano (R$) - CFURH" dataDxfId="44"/>
    <tableColumn id="22" xr3:uid="{5F398E79-CB2E-4074-ADA5-9AEB70E141A5}" name="Recurso financeiro estimado no ano_x000a_(R$) - Cobrança Federal" dataDxfId="43"/>
    <tableColumn id="14" xr3:uid="{00000000-0010-0000-0100-00000E000000}" name="Recurso financeiro estimado no ano (R$) - Outras" dataDxfId="42"/>
    <tableColumn id="16" xr3:uid="{E87E1498-083D-484D-A355-5052743D4029}" name="Especificar Fonte - &quot;Outras&quot;" dataDxfId="41"/>
    <tableColumn id="9" xr3:uid="{00000000-0010-0000-0100-000009000000}" name="Recurso financeiro estimado no ano_x000a_(R$)" dataDxfId="40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39"/>
    <tableColumn id="11" xr3:uid="{00000000-0010-0000-0100-00000B000000}" name="Recurso financeiro executado no ano (R$)" dataDxfId="38"/>
    <tableColumn id="15" xr3:uid="{00000000-0010-0000-0100-00000F000000}" name="Justificativa sobre execução física e financeira" dataDxfId="3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32" dataDxfId="30" headerRowBorderDxfId="31" tableBorderDxfId="29">
  <autoFilter ref="E1:E5" xr:uid="{E7BB758B-8824-40B7-B2AC-8FC022C69E4B}"/>
  <tableColumns count="1">
    <tableColumn id="1" xr3:uid="{587EC2FF-547F-4EE6-BE5A-8645970E69FF}" name="Executor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27" dataDxfId="25" headerRowBorderDxfId="26" tableBorderDxfId="24" totalsRowBorderDxfId="23">
  <autoFilter ref="D1:D11" xr:uid="{C60D3264-915D-4960-B524-2DCAB0510FB9}"/>
  <tableColumns count="1">
    <tableColumn id="1" xr3:uid="{027C53C5-DE4E-41A6-A5A2-91A7C5CBF587}" name="Área de abrangência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21" dataDxfId="19" headerRowBorderDxfId="20" tableBorderDxfId="18" totalsRowBorderDxfId="17">
  <autoFilter ref="F1:F5" xr:uid="{2203A2E0-7EE7-4183-9C2F-8666F271A507}"/>
  <tableColumns count="1">
    <tableColumn id="1" xr3:uid="{9EBF7CA8-0086-461E-9947-15B03E9F74A1}" name="Fonte" dataDxfId="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15"/>
    <tableColumn id="2" xr3:uid="{C6423B87-6F69-49DE-B2A5-48142F98B5C0}" name="190" dataDxfId="14"/>
    <tableColumn id="3" xr3:uid="{EB4B66CE-B377-4159-9956-36417AE5A833}" name="Coluna1" dataDxfId="1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12"/>
    <tableColumn id="2" xr3:uid="{8048BC25-2326-4624-82F1-F81E7865AE65}" uniqueName="2" name="246" queryTableFieldId="2" dataDxfId="11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10">
  <autoFilter ref="E1:H27" xr:uid="{A796084D-4129-44A9-ABFE-5E61E7A6529D}"/>
  <tableColumns count="4">
    <tableColumn id="1" xr3:uid="{D6F88879-6963-4419-B66D-3AF6C7C06DFA}" name="246" dataDxfId="9"/>
    <tableColumn id="2" xr3:uid="{35E5EA7D-89D6-4B22-B246-987DF4AEA252}" name="190" dataDxfId="8"/>
    <tableColumn id="3" xr3:uid="{7030F3E6-A9D9-4F29-9BC0-CF789579080F}" name="Coluna1" dataDxfId="7"/>
    <tableColumn id="4" xr3:uid="{40BC3646-1911-4E6B-BA48-3133B7A78E93}" name="Coluna12" dataDxfId="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5"/>
    <tableColumn id="2" xr3:uid="{9C5C96CF-2AA4-4B02-85C1-57CAEBB0D1C3}" uniqueName="2" name="246" queryTableFieldId="2" dataDxfId="4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zoomScaleNormal="100" workbookViewId="0">
      <pane xSplit="4" ySplit="1" topLeftCell="H2" activePane="bottomRight" state="frozen"/>
      <selection pane="topRight"/>
      <selection pane="bottomLeft"/>
      <selection pane="bottomRight" activeCell="A3" sqref="A3:XFD3"/>
    </sheetView>
  </sheetViews>
  <sheetFormatPr defaultColWidth="9.140625" defaultRowHeight="15" x14ac:dyDescent="0.25"/>
  <cols>
    <col min="1" max="1" width="7.5703125" style="123" customWidth="1"/>
    <col min="2" max="2" width="8.28515625" style="123" customWidth="1"/>
    <col min="3" max="3" width="18" style="123" customWidth="1"/>
    <col min="4" max="4" width="14.7109375" style="123" customWidth="1"/>
    <col min="5" max="5" width="23.140625" style="123" customWidth="1"/>
    <col min="6" max="6" width="25" style="123" customWidth="1"/>
    <col min="7" max="7" width="11.28515625" style="123" customWidth="1"/>
    <col min="8" max="8" width="12.28515625" style="123" customWidth="1"/>
    <col min="9" max="9" width="13.42578125" style="123" customWidth="1"/>
    <col min="10" max="10" width="23.5703125" style="123" customWidth="1"/>
    <col min="11" max="11" width="15.42578125" style="123" customWidth="1"/>
    <col min="12" max="12" width="14.28515625" style="123" customWidth="1"/>
    <col min="13" max="13" width="12.85546875" style="123" customWidth="1"/>
    <col min="14" max="14" width="12.42578125" style="123" customWidth="1"/>
    <col min="15" max="15" width="12.140625" style="123" customWidth="1"/>
    <col min="16" max="16" width="14.28515625" style="123" customWidth="1"/>
    <col min="17" max="17" width="11.7109375" style="110" customWidth="1"/>
    <col min="18" max="18" width="12.7109375" style="123" customWidth="1"/>
    <col min="19" max="19" width="33.140625" style="110" customWidth="1"/>
    <col min="20" max="20" width="21.85546875" style="90" customWidth="1"/>
    <col min="21" max="21" width="5.28515625" style="89" customWidth="1"/>
    <col min="22" max="22" width="66.85546875" style="90" customWidth="1"/>
    <col min="23" max="16384" width="9.140625" style="90"/>
  </cols>
  <sheetData>
    <row r="1" spans="1:19" s="86" customFormat="1" ht="104.25" customHeight="1" x14ac:dyDescent="0.25">
      <c r="A1" s="67" t="s">
        <v>0</v>
      </c>
      <c r="B1" s="78" t="s">
        <v>1</v>
      </c>
      <c r="C1" s="79" t="s">
        <v>2</v>
      </c>
      <c r="D1" s="80" t="s">
        <v>3</v>
      </c>
      <c r="E1" s="69" t="s">
        <v>4</v>
      </c>
      <c r="F1" s="69" t="s">
        <v>5</v>
      </c>
      <c r="G1" s="79" t="s">
        <v>6</v>
      </c>
      <c r="H1" s="80" t="s">
        <v>7</v>
      </c>
      <c r="I1" s="79" t="s">
        <v>8</v>
      </c>
      <c r="J1" s="79" t="s">
        <v>9</v>
      </c>
      <c r="K1" s="81" t="s">
        <v>10</v>
      </c>
      <c r="L1" s="82" t="s">
        <v>11</v>
      </c>
      <c r="M1" s="81" t="s">
        <v>12</v>
      </c>
      <c r="N1" s="82" t="s">
        <v>13</v>
      </c>
      <c r="O1" s="79" t="s">
        <v>187</v>
      </c>
      <c r="P1" s="83" t="s">
        <v>14</v>
      </c>
      <c r="Q1" s="84" t="s">
        <v>15</v>
      </c>
      <c r="R1" s="84" t="s">
        <v>16</v>
      </c>
      <c r="S1" s="85" t="s">
        <v>17</v>
      </c>
    </row>
    <row r="2" spans="1:19" s="87" customFormat="1" ht="120" x14ac:dyDescent="0.25">
      <c r="A2" s="101" t="s">
        <v>216</v>
      </c>
      <c r="B2" s="101">
        <v>2021</v>
      </c>
      <c r="C2" s="101" t="s">
        <v>24</v>
      </c>
      <c r="D2" s="101" t="s">
        <v>19</v>
      </c>
      <c r="E2" s="101" t="s">
        <v>246</v>
      </c>
      <c r="F2" s="101" t="s">
        <v>247</v>
      </c>
      <c r="G2" s="124">
        <v>0.5</v>
      </c>
      <c r="H2" s="101" t="s">
        <v>97</v>
      </c>
      <c r="I2" s="101" t="s">
        <v>104</v>
      </c>
      <c r="J2" s="101" t="s">
        <v>217</v>
      </c>
      <c r="K2" s="125">
        <v>548667</v>
      </c>
      <c r="L2" s="101"/>
      <c r="M2" s="101"/>
      <c r="N2" s="126"/>
      <c r="O2" s="101"/>
      <c r="P2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548667</v>
      </c>
      <c r="Q2" s="125">
        <v>391905</v>
      </c>
      <c r="R2" s="125">
        <v>0</v>
      </c>
      <c r="S2" s="101" t="s">
        <v>302</v>
      </c>
    </row>
    <row r="3" spans="1:19" s="87" customFormat="1" ht="120" x14ac:dyDescent="0.25">
      <c r="A3" s="101" t="s">
        <v>218</v>
      </c>
      <c r="B3" s="101">
        <v>2021</v>
      </c>
      <c r="C3" s="101" t="s">
        <v>24</v>
      </c>
      <c r="D3" s="101" t="s">
        <v>19</v>
      </c>
      <c r="E3" s="101" t="s">
        <v>248</v>
      </c>
      <c r="F3" s="101" t="s">
        <v>249</v>
      </c>
      <c r="G3" s="124">
        <v>0</v>
      </c>
      <c r="H3" s="101" t="s">
        <v>97</v>
      </c>
      <c r="I3" s="101" t="s">
        <v>104</v>
      </c>
      <c r="J3" s="101" t="s">
        <v>217</v>
      </c>
      <c r="K3" s="125">
        <v>204444</v>
      </c>
      <c r="L3" s="101"/>
      <c r="M3" s="101"/>
      <c r="N3" s="101"/>
      <c r="O3" s="101"/>
      <c r="P3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204444</v>
      </c>
      <c r="Q3" s="125">
        <f>(783810)/2</f>
        <v>391905</v>
      </c>
      <c r="R3" s="125">
        <v>0</v>
      </c>
      <c r="S3" s="101" t="s">
        <v>303</v>
      </c>
    </row>
    <row r="4" spans="1:19" s="87" customFormat="1" ht="105" x14ac:dyDescent="0.25">
      <c r="A4" s="101" t="s">
        <v>219</v>
      </c>
      <c r="B4" s="101">
        <v>2021</v>
      </c>
      <c r="C4" s="101" t="s">
        <v>39</v>
      </c>
      <c r="D4" s="101" t="s">
        <v>19</v>
      </c>
      <c r="E4" s="101" t="s">
        <v>250</v>
      </c>
      <c r="F4" s="101" t="s">
        <v>251</v>
      </c>
      <c r="G4" s="124">
        <v>0</v>
      </c>
      <c r="H4" s="101" t="s">
        <v>97</v>
      </c>
      <c r="I4" s="101" t="s">
        <v>104</v>
      </c>
      <c r="J4" s="101" t="s">
        <v>217</v>
      </c>
      <c r="K4" s="125">
        <v>0</v>
      </c>
      <c r="L4" s="101"/>
      <c r="M4" s="101"/>
      <c r="N4" s="101"/>
      <c r="O4" s="101"/>
      <c r="P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" s="125"/>
      <c r="R4" s="125"/>
      <c r="S4" s="101" t="s">
        <v>304</v>
      </c>
    </row>
    <row r="5" spans="1:19" s="87" customFormat="1" ht="165" x14ac:dyDescent="0.25">
      <c r="A5" s="101" t="s">
        <v>220</v>
      </c>
      <c r="B5" s="101">
        <v>2021</v>
      </c>
      <c r="C5" s="101" t="s">
        <v>29</v>
      </c>
      <c r="D5" s="101" t="s">
        <v>30</v>
      </c>
      <c r="E5" s="101" t="s">
        <v>252</v>
      </c>
      <c r="F5" s="101" t="s">
        <v>253</v>
      </c>
      <c r="G5" s="124">
        <v>1</v>
      </c>
      <c r="H5" s="101" t="s">
        <v>22</v>
      </c>
      <c r="I5" s="101" t="s">
        <v>22</v>
      </c>
      <c r="J5" s="101" t="s">
        <v>221</v>
      </c>
      <c r="K5" s="125">
        <v>836064</v>
      </c>
      <c r="L5" s="101"/>
      <c r="M5" s="101"/>
      <c r="N5" s="101"/>
      <c r="O5" s="101"/>
      <c r="P5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836064</v>
      </c>
      <c r="Q5" s="125">
        <v>836064</v>
      </c>
      <c r="R5" s="125">
        <f>275644.6+240312.73</f>
        <v>515957.32999999996</v>
      </c>
      <c r="S5" s="101" t="s">
        <v>305</v>
      </c>
    </row>
    <row r="6" spans="1:19" s="87" customFormat="1" ht="90" x14ac:dyDescent="0.25">
      <c r="A6" s="101" t="s">
        <v>222</v>
      </c>
      <c r="B6" s="101">
        <v>2021</v>
      </c>
      <c r="C6" s="101" t="s">
        <v>29</v>
      </c>
      <c r="D6" s="101" t="s">
        <v>30</v>
      </c>
      <c r="E6" s="101" t="s">
        <v>254</v>
      </c>
      <c r="F6" s="101" t="s">
        <v>255</v>
      </c>
      <c r="G6" s="124">
        <v>1</v>
      </c>
      <c r="H6" s="101" t="s">
        <v>22</v>
      </c>
      <c r="I6" s="101" t="s">
        <v>22</v>
      </c>
      <c r="J6" s="101" t="s">
        <v>223</v>
      </c>
      <c r="K6" s="125">
        <v>975408</v>
      </c>
      <c r="L6" s="101"/>
      <c r="M6" s="101"/>
      <c r="N6" s="101"/>
      <c r="O6" s="101"/>
      <c r="P6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975408</v>
      </c>
      <c r="Q6" s="125">
        <v>975408</v>
      </c>
      <c r="R6" s="125">
        <v>418000</v>
      </c>
      <c r="S6" s="101"/>
    </row>
    <row r="7" spans="1:19" s="87" customFormat="1" ht="90" x14ac:dyDescent="0.25">
      <c r="A7" s="101" t="s">
        <v>224</v>
      </c>
      <c r="B7" s="101">
        <v>2021</v>
      </c>
      <c r="C7" s="101" t="s">
        <v>29</v>
      </c>
      <c r="D7" s="101" t="s">
        <v>30</v>
      </c>
      <c r="E7" s="101" t="s">
        <v>256</v>
      </c>
      <c r="F7" s="101" t="s">
        <v>257</v>
      </c>
      <c r="G7" s="124">
        <v>0</v>
      </c>
      <c r="H7" s="101" t="s">
        <v>22</v>
      </c>
      <c r="I7" s="101" t="s">
        <v>22</v>
      </c>
      <c r="J7" s="101" t="s">
        <v>225</v>
      </c>
      <c r="K7" s="125">
        <v>975408</v>
      </c>
      <c r="L7" s="101"/>
      <c r="M7" s="101"/>
      <c r="N7" s="101"/>
      <c r="O7" s="101"/>
      <c r="P7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975408</v>
      </c>
      <c r="Q7" s="125">
        <v>975408</v>
      </c>
      <c r="R7" s="125"/>
      <c r="S7" s="101"/>
    </row>
    <row r="8" spans="1:19" s="87" customFormat="1" ht="90" x14ac:dyDescent="0.25">
      <c r="A8" s="101" t="s">
        <v>226</v>
      </c>
      <c r="B8" s="101">
        <v>2021</v>
      </c>
      <c r="C8" s="101" t="s">
        <v>68</v>
      </c>
      <c r="D8" s="101" t="s">
        <v>30</v>
      </c>
      <c r="E8" s="101" t="s">
        <v>258</v>
      </c>
      <c r="F8" s="101" t="s">
        <v>259</v>
      </c>
      <c r="G8" s="124">
        <v>1</v>
      </c>
      <c r="H8" s="101" t="s">
        <v>22</v>
      </c>
      <c r="I8" s="101" t="s">
        <v>22</v>
      </c>
      <c r="J8" s="101" t="s">
        <v>227</v>
      </c>
      <c r="K8" s="125">
        <v>418032</v>
      </c>
      <c r="L8" s="101"/>
      <c r="M8" s="101"/>
      <c r="N8" s="101"/>
      <c r="O8" s="101"/>
      <c r="P8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418032</v>
      </c>
      <c r="Q8" s="125">
        <v>418032</v>
      </c>
      <c r="R8" s="125">
        <f>471817.67+29884.41</f>
        <v>501702.07999999996</v>
      </c>
      <c r="S8" s="101" t="s">
        <v>306</v>
      </c>
    </row>
    <row r="9" spans="1:19" s="87" customFormat="1" ht="120" x14ac:dyDescent="0.25">
      <c r="A9" s="101" t="s">
        <v>228</v>
      </c>
      <c r="B9" s="101">
        <v>2021</v>
      </c>
      <c r="C9" s="101" t="s">
        <v>68</v>
      </c>
      <c r="D9" s="101" t="s">
        <v>30</v>
      </c>
      <c r="E9" s="101" t="s">
        <v>260</v>
      </c>
      <c r="F9" s="101" t="s">
        <v>261</v>
      </c>
      <c r="G9" s="124">
        <v>0</v>
      </c>
      <c r="H9" s="101" t="s">
        <v>22</v>
      </c>
      <c r="I9" s="101" t="s">
        <v>22</v>
      </c>
      <c r="J9" s="101" t="s">
        <v>229</v>
      </c>
      <c r="K9" s="125">
        <v>418032</v>
      </c>
      <c r="L9" s="101"/>
      <c r="M9" s="101"/>
      <c r="N9" s="101"/>
      <c r="O9" s="101"/>
      <c r="P9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418032</v>
      </c>
      <c r="Q9" s="125">
        <v>418032</v>
      </c>
      <c r="R9" s="125">
        <v>0</v>
      </c>
      <c r="S9" s="101" t="s">
        <v>307</v>
      </c>
    </row>
    <row r="10" spans="1:19" s="87" customFormat="1" ht="135" x14ac:dyDescent="0.25">
      <c r="A10" s="101" t="s">
        <v>230</v>
      </c>
      <c r="B10" s="101">
        <v>2021</v>
      </c>
      <c r="C10" s="101" t="s">
        <v>69</v>
      </c>
      <c r="D10" s="101" t="s">
        <v>30</v>
      </c>
      <c r="E10" s="101" t="s">
        <v>262</v>
      </c>
      <c r="F10" s="101" t="s">
        <v>263</v>
      </c>
      <c r="G10" s="124">
        <v>1</v>
      </c>
      <c r="H10" s="101" t="s">
        <v>22</v>
      </c>
      <c r="I10" s="101" t="s">
        <v>22</v>
      </c>
      <c r="J10" s="101" t="s">
        <v>231</v>
      </c>
      <c r="K10" s="125">
        <v>1950816</v>
      </c>
      <c r="L10" s="101"/>
      <c r="M10" s="101"/>
      <c r="N10" s="101"/>
      <c r="O10" s="101"/>
      <c r="P10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1950816</v>
      </c>
      <c r="Q10" s="125">
        <v>1950816</v>
      </c>
      <c r="R10" s="125">
        <f>485772.17+352035.81+462628.65+420000.02+266562.14</f>
        <v>1986998.79</v>
      </c>
      <c r="S10" s="101" t="s">
        <v>308</v>
      </c>
    </row>
    <row r="11" spans="1:19" s="87" customFormat="1" ht="105" x14ac:dyDescent="0.25">
      <c r="A11" s="101" t="s">
        <v>232</v>
      </c>
      <c r="B11" s="101">
        <v>2021</v>
      </c>
      <c r="C11" s="101" t="s">
        <v>71</v>
      </c>
      <c r="D11" s="101" t="s">
        <v>84</v>
      </c>
      <c r="E11" s="101" t="s">
        <v>264</v>
      </c>
      <c r="F11" s="101" t="s">
        <v>265</v>
      </c>
      <c r="G11" s="124">
        <v>1</v>
      </c>
      <c r="H11" s="101"/>
      <c r="I11" s="101" t="s">
        <v>38</v>
      </c>
      <c r="J11" s="101" t="s">
        <v>233</v>
      </c>
      <c r="K11" s="125">
        <v>261270</v>
      </c>
      <c r="L11" s="101"/>
      <c r="M11" s="101"/>
      <c r="N11" s="101"/>
      <c r="O11" s="101"/>
      <c r="P11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261270</v>
      </c>
      <c r="Q11" s="125">
        <v>261270</v>
      </c>
      <c r="R11" s="125">
        <f>205133.6+175414.94</f>
        <v>380548.54000000004</v>
      </c>
      <c r="S11" s="101" t="s">
        <v>308</v>
      </c>
    </row>
    <row r="12" spans="1:19" s="87" customFormat="1" ht="90" x14ac:dyDescent="0.25">
      <c r="A12" s="101" t="s">
        <v>234</v>
      </c>
      <c r="B12" s="101">
        <v>2021</v>
      </c>
      <c r="C12" s="101" t="s">
        <v>31</v>
      </c>
      <c r="D12" s="101" t="s">
        <v>30</v>
      </c>
      <c r="E12" s="101" t="s">
        <v>266</v>
      </c>
      <c r="F12" s="101" t="s">
        <v>267</v>
      </c>
      <c r="G12" s="124">
        <v>0</v>
      </c>
      <c r="H12" s="101"/>
      <c r="I12" s="101" t="s">
        <v>38</v>
      </c>
      <c r="J12" s="101" t="s">
        <v>235</v>
      </c>
      <c r="K12" s="125">
        <v>696720</v>
      </c>
      <c r="L12" s="101"/>
      <c r="M12" s="101"/>
      <c r="N12" s="101"/>
      <c r="O12" s="101"/>
      <c r="P12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696720</v>
      </c>
      <c r="Q12" s="125">
        <v>696720</v>
      </c>
      <c r="R12" s="125">
        <v>0</v>
      </c>
      <c r="S12" s="101" t="s">
        <v>308</v>
      </c>
    </row>
    <row r="13" spans="1:19" s="87" customFormat="1" ht="90" x14ac:dyDescent="0.25">
      <c r="A13" s="101" t="s">
        <v>236</v>
      </c>
      <c r="B13" s="101">
        <v>2021</v>
      </c>
      <c r="C13" s="101" t="s">
        <v>33</v>
      </c>
      <c r="D13" s="101" t="s">
        <v>84</v>
      </c>
      <c r="E13" s="101" t="s">
        <v>268</v>
      </c>
      <c r="F13" s="101" t="s">
        <v>268</v>
      </c>
      <c r="G13" s="124">
        <v>1</v>
      </c>
      <c r="H13" s="101"/>
      <c r="I13" s="101" t="s">
        <v>38</v>
      </c>
      <c r="J13" s="101" t="s">
        <v>233</v>
      </c>
      <c r="K13" s="125">
        <v>696720</v>
      </c>
      <c r="L13" s="101"/>
      <c r="M13" s="101"/>
      <c r="N13" s="101"/>
      <c r="O13" s="101"/>
      <c r="P13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696720</v>
      </c>
      <c r="Q13" s="125">
        <v>696720</v>
      </c>
      <c r="R13" s="125">
        <f>313200+321986.36</f>
        <v>635186.36</v>
      </c>
      <c r="S13" s="101" t="s">
        <v>308</v>
      </c>
    </row>
    <row r="14" spans="1:19" s="87" customFormat="1" ht="75" x14ac:dyDescent="0.25">
      <c r="A14" s="101" t="s">
        <v>237</v>
      </c>
      <c r="B14" s="101">
        <v>2021</v>
      </c>
      <c r="C14" s="101" t="s">
        <v>34</v>
      </c>
      <c r="D14" s="101" t="s">
        <v>84</v>
      </c>
      <c r="E14" s="101" t="s">
        <v>269</v>
      </c>
      <c r="F14" s="101" t="s">
        <v>270</v>
      </c>
      <c r="G14" s="124">
        <v>1</v>
      </c>
      <c r="H14" s="101" t="s">
        <v>22</v>
      </c>
      <c r="I14" s="101" t="s">
        <v>22</v>
      </c>
      <c r="J14" s="101" t="s">
        <v>238</v>
      </c>
      <c r="K14" s="125"/>
      <c r="L14" s="101">
        <v>1232961.47</v>
      </c>
      <c r="M14" s="101"/>
      <c r="N14" s="101"/>
      <c r="O14" s="101"/>
      <c r="P14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1232961.47</v>
      </c>
      <c r="Q14" s="125">
        <v>1232961.47</v>
      </c>
      <c r="R14" s="125">
        <v>234396</v>
      </c>
      <c r="S14" s="101" t="s">
        <v>307</v>
      </c>
    </row>
    <row r="15" spans="1:19" s="87" customFormat="1" ht="105" x14ac:dyDescent="0.25">
      <c r="A15" s="101" t="s">
        <v>239</v>
      </c>
      <c r="B15" s="101">
        <v>2021</v>
      </c>
      <c r="C15" s="101" t="s">
        <v>80</v>
      </c>
      <c r="D15" s="101" t="s">
        <v>84</v>
      </c>
      <c r="E15" s="101" t="s">
        <v>271</v>
      </c>
      <c r="F15" s="101" t="s">
        <v>272</v>
      </c>
      <c r="G15" s="124">
        <v>0</v>
      </c>
      <c r="H15" s="101" t="s">
        <v>22</v>
      </c>
      <c r="I15" s="101" t="s">
        <v>22</v>
      </c>
      <c r="J15" s="101" t="s">
        <v>240</v>
      </c>
      <c r="K15" s="125">
        <v>435450</v>
      </c>
      <c r="L15" s="101"/>
      <c r="M15" s="101"/>
      <c r="N15" s="101"/>
      <c r="O15" s="101"/>
      <c r="P15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435450</v>
      </c>
      <c r="Q15" s="125">
        <v>435450</v>
      </c>
      <c r="R15" s="125">
        <v>0</v>
      </c>
      <c r="S15" s="101" t="s">
        <v>307</v>
      </c>
    </row>
    <row r="16" spans="1:19" s="87" customFormat="1" ht="105" x14ac:dyDescent="0.25">
      <c r="A16" s="101" t="s">
        <v>241</v>
      </c>
      <c r="B16" s="101">
        <v>2021</v>
      </c>
      <c r="C16" s="101" t="s">
        <v>47</v>
      </c>
      <c r="D16" s="101" t="s">
        <v>84</v>
      </c>
      <c r="E16" s="101" t="s">
        <v>273</v>
      </c>
      <c r="F16" s="101" t="s">
        <v>274</v>
      </c>
      <c r="G16" s="124">
        <v>1</v>
      </c>
      <c r="H16" s="101"/>
      <c r="I16" s="101"/>
      <c r="J16" s="101" t="s">
        <v>242</v>
      </c>
      <c r="K16" s="125">
        <v>261270</v>
      </c>
      <c r="L16" s="101"/>
      <c r="M16" s="101"/>
      <c r="N16" s="101"/>
      <c r="O16" s="101"/>
      <c r="P16" s="127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261270</v>
      </c>
      <c r="Q16" s="125">
        <v>261270</v>
      </c>
      <c r="R16" s="125">
        <v>234396</v>
      </c>
      <c r="S16" s="101" t="s">
        <v>308</v>
      </c>
    </row>
    <row r="17" spans="1:19" s="87" customFormat="1" x14ac:dyDescent="0.25">
      <c r="A17" s="101"/>
      <c r="B17" s="101"/>
      <c r="C17" s="101"/>
      <c r="D17" s="101"/>
      <c r="E17" s="101"/>
      <c r="F17" s="101"/>
      <c r="G17" s="124"/>
      <c r="H17" s="101"/>
      <c r="I17" s="101"/>
      <c r="J17" s="101"/>
      <c r="K17" s="125"/>
      <c r="L17" s="101"/>
      <c r="M17" s="101"/>
      <c r="N17" s="101"/>
      <c r="O17" s="101"/>
      <c r="P1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7" s="125"/>
      <c r="R17" s="125"/>
      <c r="S17" s="101"/>
    </row>
    <row r="18" spans="1:19" s="87" customFormat="1" x14ac:dyDescent="0.25">
      <c r="A18" s="101"/>
      <c r="B18" s="101"/>
      <c r="C18" s="101"/>
      <c r="D18" s="101"/>
      <c r="E18" s="101"/>
      <c r="F18" s="101"/>
      <c r="G18" s="124"/>
      <c r="H18" s="101"/>
      <c r="I18" s="101"/>
      <c r="J18" s="101"/>
      <c r="K18" s="125"/>
      <c r="L18" s="101"/>
      <c r="M18" s="101"/>
      <c r="N18" s="101"/>
      <c r="O18" s="101"/>
      <c r="P1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25"/>
      <c r="R18" s="125"/>
      <c r="S18" s="101"/>
    </row>
    <row r="19" spans="1:19" s="87" customFormat="1" x14ac:dyDescent="0.25">
      <c r="A19" s="101"/>
      <c r="B19" s="101"/>
      <c r="C19" s="101"/>
      <c r="D19" s="101"/>
      <c r="E19" s="101"/>
      <c r="F19" s="101"/>
      <c r="G19" s="124"/>
      <c r="H19" s="101"/>
      <c r="I19" s="101"/>
      <c r="J19" s="101"/>
      <c r="K19" s="125"/>
      <c r="L19" s="101"/>
      <c r="M19" s="101"/>
      <c r="N19" s="101"/>
      <c r="O19" s="101"/>
      <c r="P1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25"/>
      <c r="R19" s="125"/>
      <c r="S19" s="101"/>
    </row>
    <row r="20" spans="1:19" s="87" customFormat="1" x14ac:dyDescent="0.25">
      <c r="A20" s="101"/>
      <c r="B20" s="101"/>
      <c r="C20" s="101"/>
      <c r="D20" s="101"/>
      <c r="E20" s="101"/>
      <c r="F20" s="101"/>
      <c r="G20" s="124"/>
      <c r="H20" s="101"/>
      <c r="I20" s="101"/>
      <c r="J20" s="101"/>
      <c r="K20" s="125"/>
      <c r="L20" s="101"/>
      <c r="M20" s="101"/>
      <c r="N20" s="101"/>
      <c r="O20" s="101"/>
      <c r="P2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25"/>
      <c r="R20" s="125"/>
      <c r="S20" s="101"/>
    </row>
    <row r="21" spans="1:19" s="87" customFormat="1" x14ac:dyDescent="0.25">
      <c r="A21" s="101"/>
      <c r="B21" s="101"/>
      <c r="C21" s="101"/>
      <c r="D21" s="101"/>
      <c r="E21" s="101"/>
      <c r="F21" s="101"/>
      <c r="G21" s="124"/>
      <c r="H21" s="101"/>
      <c r="I21" s="101"/>
      <c r="J21" s="101"/>
      <c r="K21" s="125"/>
      <c r="L21" s="101"/>
      <c r="M21" s="101"/>
      <c r="N21" s="101"/>
      <c r="O21" s="101"/>
      <c r="P2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25"/>
      <c r="R21" s="125"/>
      <c r="S21" s="101"/>
    </row>
    <row r="22" spans="1:19" s="87" customFormat="1" x14ac:dyDescent="0.25">
      <c r="A22" s="101"/>
      <c r="B22" s="101"/>
      <c r="C22" s="101"/>
      <c r="D22" s="101"/>
      <c r="E22" s="101"/>
      <c r="F22" s="101"/>
      <c r="G22" s="124"/>
      <c r="H22" s="101"/>
      <c r="I22" s="101"/>
      <c r="J22" s="101"/>
      <c r="K22" s="125"/>
      <c r="L22" s="101"/>
      <c r="M22" s="101"/>
      <c r="N22" s="101"/>
      <c r="O22" s="101"/>
      <c r="P2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25"/>
      <c r="R22" s="125"/>
      <c r="S22" s="101"/>
    </row>
    <row r="23" spans="1:19" s="87" customFormat="1" x14ac:dyDescent="0.25">
      <c r="A23" s="101"/>
      <c r="B23" s="101"/>
      <c r="C23" s="101"/>
      <c r="D23" s="101"/>
      <c r="E23" s="101"/>
      <c r="F23" s="101"/>
      <c r="G23" s="124"/>
      <c r="H23" s="101"/>
      <c r="I23" s="101"/>
      <c r="J23" s="101"/>
      <c r="K23" s="125"/>
      <c r="L23" s="101"/>
      <c r="M23" s="101"/>
      <c r="N23" s="101"/>
      <c r="O23" s="101"/>
      <c r="P2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25"/>
      <c r="R23" s="125"/>
      <c r="S23" s="101"/>
    </row>
    <row r="24" spans="1:19" s="87" customFormat="1" x14ac:dyDescent="0.25">
      <c r="A24" s="101"/>
      <c r="B24" s="101"/>
      <c r="C24" s="101"/>
      <c r="D24" s="101"/>
      <c r="E24" s="101"/>
      <c r="F24" s="101"/>
      <c r="G24" s="124"/>
      <c r="H24" s="101"/>
      <c r="I24" s="101"/>
      <c r="J24" s="101"/>
      <c r="K24" s="125"/>
      <c r="L24" s="101"/>
      <c r="M24" s="101"/>
      <c r="N24" s="101"/>
      <c r="O24" s="101"/>
      <c r="P2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25"/>
      <c r="R24" s="125"/>
      <c r="S24" s="101"/>
    </row>
    <row r="25" spans="1:19" s="87" customFormat="1" x14ac:dyDescent="0.25">
      <c r="A25" s="101"/>
      <c r="B25" s="101"/>
      <c r="C25" s="101"/>
      <c r="D25" s="101"/>
      <c r="E25" s="101"/>
      <c r="F25" s="101"/>
      <c r="G25" s="124"/>
      <c r="H25" s="101"/>
      <c r="I25" s="101"/>
      <c r="J25" s="101"/>
      <c r="K25" s="125"/>
      <c r="L25" s="101"/>
      <c r="M25" s="101"/>
      <c r="N25" s="101"/>
      <c r="O25" s="101"/>
      <c r="P2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25"/>
      <c r="R25" s="125"/>
      <c r="S25" s="101"/>
    </row>
    <row r="26" spans="1:19" s="87" customFormat="1" x14ac:dyDescent="0.25">
      <c r="A26" s="101"/>
      <c r="B26" s="101"/>
      <c r="C26" s="101"/>
      <c r="D26" s="101"/>
      <c r="E26" s="101"/>
      <c r="F26" s="101"/>
      <c r="G26" s="124"/>
      <c r="H26" s="101"/>
      <c r="I26" s="101"/>
      <c r="J26" s="101"/>
      <c r="K26" s="125"/>
      <c r="L26" s="101"/>
      <c r="M26" s="101"/>
      <c r="N26" s="101"/>
      <c r="O26" s="101"/>
      <c r="P2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25"/>
      <c r="R26" s="125"/>
      <c r="S26" s="101"/>
    </row>
    <row r="27" spans="1:19" s="87" customFormat="1" x14ac:dyDescent="0.25">
      <c r="A27" s="101"/>
      <c r="B27" s="101"/>
      <c r="C27" s="101"/>
      <c r="D27" s="101"/>
      <c r="E27" s="101"/>
      <c r="F27" s="101"/>
      <c r="G27" s="124"/>
      <c r="H27" s="101"/>
      <c r="I27" s="101"/>
      <c r="J27" s="101"/>
      <c r="K27" s="125"/>
      <c r="L27" s="101"/>
      <c r="M27" s="101"/>
      <c r="N27" s="101"/>
      <c r="O27" s="101"/>
      <c r="P2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25"/>
      <c r="R27" s="125"/>
      <c r="S27" s="101"/>
    </row>
    <row r="28" spans="1:19" s="87" customFormat="1" x14ac:dyDescent="0.25">
      <c r="A28" s="101"/>
      <c r="B28" s="101"/>
      <c r="C28" s="101"/>
      <c r="D28" s="101"/>
      <c r="E28" s="101"/>
      <c r="F28" s="101"/>
      <c r="G28" s="124"/>
      <c r="H28" s="101"/>
      <c r="I28" s="101"/>
      <c r="J28" s="101"/>
      <c r="K28" s="125"/>
      <c r="L28" s="101"/>
      <c r="M28" s="101"/>
      <c r="N28" s="101"/>
      <c r="O28" s="101"/>
      <c r="P2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25"/>
      <c r="R28" s="125"/>
      <c r="S28" s="101"/>
    </row>
    <row r="29" spans="1:19" s="87" customFormat="1" x14ac:dyDescent="0.25">
      <c r="A29" s="101"/>
      <c r="B29" s="101"/>
      <c r="C29" s="101"/>
      <c r="D29" s="101"/>
      <c r="E29" s="101"/>
      <c r="F29" s="101"/>
      <c r="G29" s="124"/>
      <c r="H29" s="101"/>
      <c r="I29" s="101"/>
      <c r="J29" s="101"/>
      <c r="K29" s="125"/>
      <c r="L29" s="101"/>
      <c r="M29" s="101"/>
      <c r="N29" s="101"/>
      <c r="O29" s="101"/>
      <c r="P2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25"/>
      <c r="R29" s="125"/>
      <c r="S29" s="101"/>
    </row>
    <row r="30" spans="1:19" s="87" customFormat="1" x14ac:dyDescent="0.25">
      <c r="A30" s="101"/>
      <c r="B30" s="101"/>
      <c r="C30" s="101"/>
      <c r="D30" s="101"/>
      <c r="E30" s="101"/>
      <c r="F30" s="101"/>
      <c r="G30" s="124"/>
      <c r="H30" s="101"/>
      <c r="I30" s="101"/>
      <c r="J30" s="101"/>
      <c r="K30" s="125"/>
      <c r="L30" s="101"/>
      <c r="M30" s="101"/>
      <c r="N30" s="101"/>
      <c r="O30" s="101"/>
      <c r="P3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25"/>
      <c r="R30" s="125"/>
      <c r="S30" s="101"/>
    </row>
    <row r="31" spans="1:19" s="87" customFormat="1" x14ac:dyDescent="0.25">
      <c r="A31" s="101"/>
      <c r="B31" s="101"/>
      <c r="C31" s="101"/>
      <c r="D31" s="101"/>
      <c r="E31" s="101"/>
      <c r="F31" s="101"/>
      <c r="G31" s="124"/>
      <c r="H31" s="101"/>
      <c r="I31" s="101"/>
      <c r="J31" s="101"/>
      <c r="K31" s="125"/>
      <c r="L31" s="101"/>
      <c r="M31" s="101"/>
      <c r="N31" s="101"/>
      <c r="O31" s="101"/>
      <c r="P3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25"/>
      <c r="R31" s="125"/>
      <c r="S31" s="101"/>
    </row>
    <row r="32" spans="1:19" s="87" customFormat="1" x14ac:dyDescent="0.25">
      <c r="A32" s="101"/>
      <c r="B32" s="101"/>
      <c r="C32" s="101"/>
      <c r="D32" s="101"/>
      <c r="E32" s="101"/>
      <c r="F32" s="101"/>
      <c r="G32" s="124"/>
      <c r="H32" s="101"/>
      <c r="I32" s="101"/>
      <c r="J32" s="101"/>
      <c r="K32" s="125"/>
      <c r="L32" s="101"/>
      <c r="M32" s="101"/>
      <c r="N32" s="101"/>
      <c r="O32" s="101"/>
      <c r="P3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25"/>
      <c r="R32" s="125"/>
      <c r="S32" s="101"/>
    </row>
    <row r="33" spans="1:19" s="87" customFormat="1" x14ac:dyDescent="0.25">
      <c r="A33" s="101"/>
      <c r="B33" s="101"/>
      <c r="C33" s="101"/>
      <c r="D33" s="101"/>
      <c r="E33" s="101"/>
      <c r="F33" s="101"/>
      <c r="G33" s="124"/>
      <c r="H33" s="101"/>
      <c r="I33" s="101"/>
      <c r="J33" s="101"/>
      <c r="K33" s="125"/>
      <c r="L33" s="101"/>
      <c r="M33" s="101"/>
      <c r="N33" s="101"/>
      <c r="O33" s="101"/>
      <c r="P3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25"/>
      <c r="R33" s="125"/>
      <c r="S33" s="101"/>
    </row>
    <row r="34" spans="1:19" s="87" customFormat="1" x14ac:dyDescent="0.25">
      <c r="A34" s="101"/>
      <c r="B34" s="101"/>
      <c r="C34" s="101"/>
      <c r="D34" s="101"/>
      <c r="E34" s="101"/>
      <c r="F34" s="101"/>
      <c r="G34" s="124"/>
      <c r="H34" s="101"/>
      <c r="I34" s="101"/>
      <c r="J34" s="101"/>
      <c r="K34" s="125"/>
      <c r="L34" s="101"/>
      <c r="M34" s="101"/>
      <c r="N34" s="101"/>
      <c r="O34" s="101"/>
      <c r="P3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25"/>
      <c r="R34" s="125"/>
      <c r="S34" s="101"/>
    </row>
    <row r="35" spans="1:19" s="87" customFormat="1" x14ac:dyDescent="0.25">
      <c r="A35" s="101"/>
      <c r="B35" s="101"/>
      <c r="C35" s="101"/>
      <c r="D35" s="101"/>
      <c r="E35" s="101"/>
      <c r="F35" s="101"/>
      <c r="G35" s="124"/>
      <c r="H35" s="101"/>
      <c r="I35" s="101"/>
      <c r="J35" s="101"/>
      <c r="K35" s="125"/>
      <c r="L35" s="101"/>
      <c r="M35" s="101"/>
      <c r="N35" s="101"/>
      <c r="O35" s="101"/>
      <c r="P3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25"/>
      <c r="R35" s="125"/>
      <c r="S35" s="101"/>
    </row>
    <row r="36" spans="1:19" s="87" customFormat="1" x14ac:dyDescent="0.25">
      <c r="A36" s="101"/>
      <c r="B36" s="101"/>
      <c r="C36" s="101"/>
      <c r="D36" s="101"/>
      <c r="E36" s="101"/>
      <c r="F36" s="101"/>
      <c r="G36" s="124"/>
      <c r="H36" s="101"/>
      <c r="I36" s="101"/>
      <c r="J36" s="101"/>
      <c r="K36" s="125"/>
      <c r="L36" s="101"/>
      <c r="M36" s="101"/>
      <c r="N36" s="101"/>
      <c r="O36" s="101"/>
      <c r="P3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25"/>
      <c r="R36" s="125"/>
      <c r="S36" s="101"/>
    </row>
    <row r="37" spans="1:19" s="87" customFormat="1" x14ac:dyDescent="0.25">
      <c r="A37" s="101"/>
      <c r="B37" s="101"/>
      <c r="C37" s="101"/>
      <c r="D37" s="101"/>
      <c r="E37" s="101"/>
      <c r="F37" s="101"/>
      <c r="G37" s="124"/>
      <c r="H37" s="101"/>
      <c r="I37" s="101"/>
      <c r="J37" s="101"/>
      <c r="K37" s="125"/>
      <c r="L37" s="101"/>
      <c r="M37" s="101"/>
      <c r="N37" s="101"/>
      <c r="O37" s="101"/>
      <c r="P3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25"/>
      <c r="R37" s="125"/>
      <c r="S37" s="101"/>
    </row>
    <row r="38" spans="1:19" s="87" customFormat="1" x14ac:dyDescent="0.25">
      <c r="A38" s="101"/>
      <c r="B38" s="101"/>
      <c r="C38" s="101"/>
      <c r="D38" s="101"/>
      <c r="E38" s="101"/>
      <c r="F38" s="101"/>
      <c r="G38" s="124"/>
      <c r="H38" s="101"/>
      <c r="I38" s="101"/>
      <c r="J38" s="101"/>
      <c r="K38" s="125"/>
      <c r="L38" s="101"/>
      <c r="M38" s="101"/>
      <c r="N38" s="101"/>
      <c r="O38" s="101"/>
      <c r="P3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25"/>
      <c r="R38" s="125"/>
      <c r="S38" s="101"/>
    </row>
    <row r="39" spans="1:19" s="87" customFormat="1" x14ac:dyDescent="0.25">
      <c r="A39" s="101"/>
      <c r="B39" s="101"/>
      <c r="C39" s="101"/>
      <c r="D39" s="101"/>
      <c r="E39" s="101"/>
      <c r="F39" s="101"/>
      <c r="G39" s="124"/>
      <c r="H39" s="101"/>
      <c r="I39" s="101"/>
      <c r="J39" s="101"/>
      <c r="K39" s="125"/>
      <c r="L39" s="101"/>
      <c r="M39" s="101"/>
      <c r="N39" s="101"/>
      <c r="O39" s="101"/>
      <c r="P3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25"/>
      <c r="R39" s="125"/>
      <c r="S39" s="101"/>
    </row>
    <row r="40" spans="1:19" s="87" customFormat="1" x14ac:dyDescent="0.25">
      <c r="A40" s="101"/>
      <c r="B40" s="101"/>
      <c r="C40" s="101"/>
      <c r="D40" s="101"/>
      <c r="E40" s="101"/>
      <c r="F40" s="101"/>
      <c r="G40" s="124"/>
      <c r="H40" s="101"/>
      <c r="I40" s="101"/>
      <c r="J40" s="101"/>
      <c r="K40" s="125"/>
      <c r="L40" s="101"/>
      <c r="M40" s="101"/>
      <c r="N40" s="101"/>
      <c r="O40" s="101"/>
      <c r="P4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25"/>
      <c r="R40" s="125"/>
      <c r="S40" s="101"/>
    </row>
    <row r="41" spans="1:19" s="87" customFormat="1" x14ac:dyDescent="0.25">
      <c r="A41" s="101"/>
      <c r="B41" s="101"/>
      <c r="C41" s="101"/>
      <c r="D41" s="101"/>
      <c r="E41" s="101"/>
      <c r="F41" s="101"/>
      <c r="G41" s="124"/>
      <c r="H41" s="101"/>
      <c r="I41" s="101"/>
      <c r="J41" s="101"/>
      <c r="K41" s="125"/>
      <c r="L41" s="101"/>
      <c r="M41" s="101"/>
      <c r="N41" s="101"/>
      <c r="O41" s="101"/>
      <c r="P4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25"/>
      <c r="R41" s="125"/>
      <c r="S41" s="101"/>
    </row>
    <row r="42" spans="1:19" s="87" customFormat="1" x14ac:dyDescent="0.25">
      <c r="A42" s="101"/>
      <c r="B42" s="101"/>
      <c r="C42" s="101"/>
      <c r="D42" s="101"/>
      <c r="E42" s="101"/>
      <c r="F42" s="101"/>
      <c r="G42" s="124"/>
      <c r="H42" s="101"/>
      <c r="I42" s="101"/>
      <c r="J42" s="101"/>
      <c r="K42" s="125"/>
      <c r="L42" s="101"/>
      <c r="M42" s="101"/>
      <c r="N42" s="101"/>
      <c r="O42" s="101"/>
      <c r="P4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25"/>
      <c r="R42" s="125"/>
      <c r="S42" s="101"/>
    </row>
    <row r="43" spans="1:19" s="87" customFormat="1" x14ac:dyDescent="0.25">
      <c r="A43" s="101"/>
      <c r="B43" s="101"/>
      <c r="C43" s="101"/>
      <c r="D43" s="101"/>
      <c r="E43" s="101"/>
      <c r="F43" s="101"/>
      <c r="G43" s="124"/>
      <c r="H43" s="101"/>
      <c r="I43" s="101"/>
      <c r="J43" s="101"/>
      <c r="K43" s="125"/>
      <c r="L43" s="101"/>
      <c r="M43" s="101"/>
      <c r="N43" s="101"/>
      <c r="O43" s="101"/>
      <c r="P4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25"/>
      <c r="R43" s="125"/>
      <c r="S43" s="101"/>
    </row>
    <row r="44" spans="1:19" s="87" customFormat="1" x14ac:dyDescent="0.25">
      <c r="A44" s="101"/>
      <c r="B44" s="101"/>
      <c r="C44" s="101"/>
      <c r="D44" s="101"/>
      <c r="E44" s="101"/>
      <c r="F44" s="101"/>
      <c r="G44" s="124"/>
      <c r="H44" s="101"/>
      <c r="I44" s="101"/>
      <c r="J44" s="101"/>
      <c r="K44" s="125"/>
      <c r="L44" s="101"/>
      <c r="M44" s="101"/>
      <c r="N44" s="101"/>
      <c r="O44" s="101"/>
      <c r="P4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25"/>
      <c r="R44" s="125"/>
      <c r="S44" s="101"/>
    </row>
    <row r="45" spans="1:19" s="87" customFormat="1" x14ac:dyDescent="0.25">
      <c r="A45" s="101"/>
      <c r="B45" s="101"/>
      <c r="C45" s="101"/>
      <c r="D45" s="101"/>
      <c r="E45" s="101"/>
      <c r="F45" s="101"/>
      <c r="G45" s="124"/>
      <c r="H45" s="101"/>
      <c r="I45" s="101"/>
      <c r="J45" s="101"/>
      <c r="K45" s="125"/>
      <c r="L45" s="101"/>
      <c r="M45" s="101"/>
      <c r="N45" s="101"/>
      <c r="O45" s="101"/>
      <c r="P4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25"/>
      <c r="R45" s="125"/>
      <c r="S45" s="101"/>
    </row>
    <row r="46" spans="1:19" s="87" customFormat="1" x14ac:dyDescent="0.25">
      <c r="A46" s="101"/>
      <c r="B46" s="109"/>
      <c r="C46" s="109"/>
      <c r="D46" s="109"/>
      <c r="E46" s="109"/>
      <c r="F46" s="109"/>
      <c r="G46" s="124"/>
      <c r="H46" s="109"/>
      <c r="I46" s="109"/>
      <c r="J46" s="101"/>
      <c r="K46" s="128"/>
      <c r="L46" s="128"/>
      <c r="M46" s="128"/>
      <c r="N46" s="128"/>
      <c r="O46" s="101"/>
      <c r="P4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25"/>
      <c r="R46" s="125"/>
      <c r="S46" s="101"/>
    </row>
    <row r="47" spans="1:19" s="87" customFormat="1" x14ac:dyDescent="0.25">
      <c r="A47" s="101"/>
      <c r="B47" s="109"/>
      <c r="C47" s="109"/>
      <c r="D47" s="109"/>
      <c r="E47" s="109"/>
      <c r="F47" s="109"/>
      <c r="G47" s="124"/>
      <c r="H47" s="109"/>
      <c r="I47" s="109"/>
      <c r="J47" s="101"/>
      <c r="K47" s="128"/>
      <c r="L47" s="128"/>
      <c r="M47" s="128"/>
      <c r="N47" s="128"/>
      <c r="O47" s="101"/>
      <c r="P4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25"/>
      <c r="R47" s="125"/>
      <c r="S47" s="101"/>
    </row>
    <row r="48" spans="1:19" s="87" customFormat="1" x14ac:dyDescent="0.25">
      <c r="A48" s="101"/>
      <c r="B48" s="109"/>
      <c r="C48" s="109"/>
      <c r="D48" s="109"/>
      <c r="E48" s="109"/>
      <c r="F48" s="109"/>
      <c r="G48" s="124"/>
      <c r="H48" s="109"/>
      <c r="I48" s="109"/>
      <c r="J48" s="101"/>
      <c r="K48" s="128"/>
      <c r="L48" s="128"/>
      <c r="M48" s="128"/>
      <c r="N48" s="128"/>
      <c r="O48" s="101"/>
      <c r="P4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25"/>
      <c r="R48" s="125"/>
      <c r="S48" s="101"/>
    </row>
    <row r="49" spans="1:19" s="87" customFormat="1" x14ac:dyDescent="0.25">
      <c r="A49" s="101"/>
      <c r="B49" s="109"/>
      <c r="C49" s="109"/>
      <c r="D49" s="109"/>
      <c r="E49" s="109"/>
      <c r="F49" s="109"/>
      <c r="G49" s="124"/>
      <c r="H49" s="109"/>
      <c r="I49" s="109"/>
      <c r="J49" s="101"/>
      <c r="K49" s="128"/>
      <c r="L49" s="128"/>
      <c r="M49" s="128"/>
      <c r="N49" s="128"/>
      <c r="O49" s="101"/>
      <c r="P4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25"/>
      <c r="R49" s="125"/>
      <c r="S49" s="101"/>
    </row>
    <row r="50" spans="1:19" s="87" customFormat="1" x14ac:dyDescent="0.25">
      <c r="A50" s="101"/>
      <c r="B50" s="109"/>
      <c r="C50" s="109"/>
      <c r="D50" s="109"/>
      <c r="E50" s="109"/>
      <c r="F50" s="109"/>
      <c r="G50" s="124"/>
      <c r="H50" s="109"/>
      <c r="I50" s="109"/>
      <c r="J50" s="101"/>
      <c r="K50" s="128"/>
      <c r="L50" s="128"/>
      <c r="M50" s="128"/>
      <c r="N50" s="128"/>
      <c r="O50" s="101"/>
      <c r="P5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25"/>
      <c r="R50" s="125"/>
      <c r="S50" s="101"/>
    </row>
    <row r="51" spans="1:19" s="87" customFormat="1" x14ac:dyDescent="0.25">
      <c r="A51" s="101"/>
      <c r="B51" s="109"/>
      <c r="C51" s="109"/>
      <c r="D51" s="109"/>
      <c r="E51" s="109"/>
      <c r="F51" s="109"/>
      <c r="G51" s="124"/>
      <c r="H51" s="109"/>
      <c r="I51" s="109"/>
      <c r="J51" s="101"/>
      <c r="K51" s="128"/>
      <c r="L51" s="128"/>
      <c r="M51" s="128"/>
      <c r="N51" s="128"/>
      <c r="O51" s="101"/>
      <c r="P5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122"/>
      <c r="R51" s="125"/>
      <c r="S51" s="101"/>
    </row>
    <row r="52" spans="1:19" s="87" customFormat="1" x14ac:dyDescent="0.25">
      <c r="A52" s="101"/>
      <c r="B52" s="109"/>
      <c r="C52" s="109"/>
      <c r="D52" s="109"/>
      <c r="E52" s="109"/>
      <c r="F52" s="109"/>
      <c r="G52" s="124"/>
      <c r="H52" s="109"/>
      <c r="I52" s="109"/>
      <c r="J52" s="101"/>
      <c r="K52" s="128"/>
      <c r="L52" s="128"/>
      <c r="M52" s="128"/>
      <c r="N52" s="128"/>
      <c r="O52" s="101"/>
      <c r="P5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25"/>
      <c r="R52" s="125"/>
      <c r="S52" s="101"/>
    </row>
    <row r="53" spans="1:19" s="87" customFormat="1" x14ac:dyDescent="0.25">
      <c r="A53" s="101"/>
      <c r="B53" s="109"/>
      <c r="C53" s="109"/>
      <c r="D53" s="109"/>
      <c r="E53" s="109"/>
      <c r="F53" s="109"/>
      <c r="G53" s="124"/>
      <c r="H53" s="109"/>
      <c r="I53" s="109"/>
      <c r="J53" s="101"/>
      <c r="K53" s="128"/>
      <c r="L53" s="128"/>
      <c r="M53" s="128"/>
      <c r="N53" s="128"/>
      <c r="O53" s="101"/>
      <c r="P5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22"/>
      <c r="R53" s="125"/>
      <c r="S53" s="101"/>
    </row>
    <row r="54" spans="1:19" s="87" customFormat="1" x14ac:dyDescent="0.25">
      <c r="A54" s="101"/>
      <c r="B54" s="109"/>
      <c r="C54" s="109"/>
      <c r="D54" s="109"/>
      <c r="E54" s="109"/>
      <c r="F54" s="109"/>
      <c r="G54" s="124"/>
      <c r="H54" s="109"/>
      <c r="I54" s="109"/>
      <c r="J54" s="101"/>
      <c r="K54" s="128"/>
      <c r="L54" s="128"/>
      <c r="M54" s="128"/>
      <c r="N54" s="128"/>
      <c r="O54" s="101"/>
      <c r="P5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25"/>
      <c r="R54" s="125"/>
      <c r="S54" s="101"/>
    </row>
    <row r="55" spans="1:19" s="87" customFormat="1" x14ac:dyDescent="0.25">
      <c r="A55" s="101"/>
      <c r="B55" s="109"/>
      <c r="C55" s="109"/>
      <c r="D55" s="109"/>
      <c r="E55" s="109"/>
      <c r="F55" s="109"/>
      <c r="G55" s="124"/>
      <c r="H55" s="109"/>
      <c r="I55" s="109"/>
      <c r="J55" s="101"/>
      <c r="K55" s="128"/>
      <c r="L55" s="128"/>
      <c r="M55" s="128"/>
      <c r="N55" s="128"/>
      <c r="O55" s="101"/>
      <c r="P5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25"/>
      <c r="R55" s="125"/>
      <c r="S55" s="101"/>
    </row>
    <row r="56" spans="1:19" s="87" customFormat="1" x14ac:dyDescent="0.25">
      <c r="A56" s="101"/>
      <c r="B56" s="109"/>
      <c r="C56" s="109"/>
      <c r="D56" s="109"/>
      <c r="E56" s="109"/>
      <c r="F56" s="109"/>
      <c r="G56" s="124"/>
      <c r="H56" s="109"/>
      <c r="I56" s="109"/>
      <c r="J56" s="101"/>
      <c r="K56" s="128"/>
      <c r="L56" s="128"/>
      <c r="M56" s="128"/>
      <c r="N56" s="128"/>
      <c r="O56" s="101"/>
      <c r="P5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25"/>
      <c r="R56" s="125"/>
      <c r="S56" s="101"/>
    </row>
    <row r="57" spans="1:19" s="87" customFormat="1" x14ac:dyDescent="0.25">
      <c r="A57" s="101"/>
      <c r="B57" s="109"/>
      <c r="C57" s="109"/>
      <c r="D57" s="109"/>
      <c r="E57" s="109"/>
      <c r="F57" s="109"/>
      <c r="G57" s="124"/>
      <c r="H57" s="109"/>
      <c r="I57" s="109"/>
      <c r="J57" s="122"/>
      <c r="K57" s="128"/>
      <c r="L57" s="128"/>
      <c r="M57" s="128"/>
      <c r="N57" s="128"/>
      <c r="O57" s="122"/>
      <c r="P5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22"/>
      <c r="R57" s="125"/>
      <c r="S57" s="101"/>
    </row>
    <row r="58" spans="1:19" s="87" customFormat="1" x14ac:dyDescent="0.25">
      <c r="A58" s="101"/>
      <c r="B58" s="109"/>
      <c r="C58" s="109"/>
      <c r="D58" s="109"/>
      <c r="E58" s="109"/>
      <c r="F58" s="109"/>
      <c r="G58" s="124"/>
      <c r="H58" s="109"/>
      <c r="I58" s="109"/>
      <c r="J58" s="101"/>
      <c r="K58" s="128"/>
      <c r="L58" s="128"/>
      <c r="M58" s="128"/>
      <c r="N58" s="128"/>
      <c r="O58" s="101"/>
      <c r="P5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25"/>
      <c r="R58" s="125"/>
      <c r="S58" s="101"/>
    </row>
    <row r="59" spans="1:19" s="87" customFormat="1" x14ac:dyDescent="0.25">
      <c r="A59" s="101"/>
      <c r="B59" s="109"/>
      <c r="C59" s="109"/>
      <c r="D59" s="109"/>
      <c r="E59" s="109"/>
      <c r="F59" s="109"/>
      <c r="G59" s="124"/>
      <c r="H59" s="109"/>
      <c r="I59" s="109"/>
      <c r="J59" s="122"/>
      <c r="K59" s="128"/>
      <c r="L59" s="128"/>
      <c r="M59" s="128"/>
      <c r="N59" s="128"/>
      <c r="O59" s="122"/>
      <c r="P5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22"/>
      <c r="R59" s="125"/>
      <c r="S59" s="101"/>
    </row>
    <row r="60" spans="1:19" s="87" customFormat="1" x14ac:dyDescent="0.25">
      <c r="A60" s="101"/>
      <c r="B60" s="109"/>
      <c r="C60" s="109"/>
      <c r="D60" s="109"/>
      <c r="E60" s="109"/>
      <c r="F60" s="109"/>
      <c r="G60" s="124"/>
      <c r="H60" s="109"/>
      <c r="I60" s="109"/>
      <c r="J60" s="122"/>
      <c r="K60" s="128"/>
      <c r="L60" s="128"/>
      <c r="M60" s="128"/>
      <c r="N60" s="128"/>
      <c r="O60" s="101"/>
      <c r="P6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22"/>
      <c r="R60" s="125"/>
      <c r="S60" s="101"/>
    </row>
    <row r="61" spans="1:19" s="87" customFormat="1" x14ac:dyDescent="0.25">
      <c r="A61" s="101"/>
      <c r="B61" s="109"/>
      <c r="C61" s="109"/>
      <c r="D61" s="109"/>
      <c r="E61" s="109"/>
      <c r="F61" s="109"/>
      <c r="G61" s="124"/>
      <c r="H61" s="109"/>
      <c r="I61" s="109"/>
      <c r="J61" s="101"/>
      <c r="K61" s="128"/>
      <c r="L61" s="128"/>
      <c r="M61" s="128"/>
      <c r="N61" s="128"/>
      <c r="O61" s="101"/>
      <c r="P6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25"/>
      <c r="R61" s="125"/>
      <c r="S61" s="101"/>
    </row>
    <row r="62" spans="1:19" s="87" customFormat="1" x14ac:dyDescent="0.25">
      <c r="A62" s="101"/>
      <c r="B62" s="109"/>
      <c r="C62" s="109"/>
      <c r="D62" s="109"/>
      <c r="E62" s="109"/>
      <c r="F62" s="109"/>
      <c r="G62" s="124"/>
      <c r="H62" s="109"/>
      <c r="I62" s="109"/>
      <c r="J62" s="101"/>
      <c r="K62" s="128"/>
      <c r="L62" s="128"/>
      <c r="M62" s="128"/>
      <c r="N62" s="128"/>
      <c r="O62" s="101"/>
      <c r="P6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25"/>
      <c r="R62" s="125"/>
      <c r="S62" s="101"/>
    </row>
    <row r="63" spans="1:19" s="87" customFormat="1" x14ac:dyDescent="0.25">
      <c r="A63" s="101"/>
      <c r="B63" s="109"/>
      <c r="C63" s="109"/>
      <c r="D63" s="109"/>
      <c r="E63" s="109"/>
      <c r="F63" s="109"/>
      <c r="G63" s="124"/>
      <c r="H63" s="109"/>
      <c r="I63" s="109"/>
      <c r="J63" s="101"/>
      <c r="K63" s="128"/>
      <c r="L63" s="128"/>
      <c r="M63" s="128"/>
      <c r="N63" s="128"/>
      <c r="O63" s="101"/>
      <c r="P6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01"/>
      <c r="R63" s="125"/>
      <c r="S63" s="101"/>
    </row>
    <row r="64" spans="1:19" s="87" customFormat="1" x14ac:dyDescent="0.25">
      <c r="A64" s="101"/>
      <c r="B64" s="109"/>
      <c r="C64" s="109"/>
      <c r="D64" s="109"/>
      <c r="E64" s="109"/>
      <c r="F64" s="109"/>
      <c r="G64" s="124"/>
      <c r="H64" s="109"/>
      <c r="I64" s="109"/>
      <c r="J64" s="122"/>
      <c r="K64" s="128"/>
      <c r="L64" s="128"/>
      <c r="M64" s="128"/>
      <c r="N64" s="128"/>
      <c r="O64" s="122"/>
      <c r="P6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22"/>
      <c r="R64" s="125"/>
      <c r="S64" s="101"/>
    </row>
    <row r="65" spans="1:19" s="87" customFormat="1" x14ac:dyDescent="0.25">
      <c r="A65" s="101"/>
      <c r="B65" s="109"/>
      <c r="C65" s="109"/>
      <c r="D65" s="109"/>
      <c r="E65" s="109"/>
      <c r="F65" s="109"/>
      <c r="G65" s="124"/>
      <c r="H65" s="109"/>
      <c r="I65" s="109"/>
      <c r="J65" s="122"/>
      <c r="K65" s="128"/>
      <c r="L65" s="128"/>
      <c r="M65" s="128"/>
      <c r="N65" s="128"/>
      <c r="O65" s="122"/>
      <c r="P6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22"/>
      <c r="R65" s="125"/>
      <c r="S65" s="101"/>
    </row>
    <row r="66" spans="1:19" s="87" customFormat="1" x14ac:dyDescent="0.25">
      <c r="A66" s="101"/>
      <c r="B66" s="109"/>
      <c r="C66" s="109"/>
      <c r="D66" s="109"/>
      <c r="E66" s="109"/>
      <c r="F66" s="109"/>
      <c r="G66" s="124"/>
      <c r="H66" s="109"/>
      <c r="I66" s="109"/>
      <c r="J66" s="122"/>
      <c r="K66" s="128"/>
      <c r="L66" s="128"/>
      <c r="M66" s="128"/>
      <c r="N66" s="128"/>
      <c r="O66" s="122"/>
      <c r="P6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22"/>
      <c r="R66" s="125"/>
      <c r="S66" s="101"/>
    </row>
    <row r="67" spans="1:19" s="87" customFormat="1" x14ac:dyDescent="0.25">
      <c r="A67" s="101"/>
      <c r="B67" s="109"/>
      <c r="C67" s="109"/>
      <c r="D67" s="109"/>
      <c r="E67" s="109"/>
      <c r="F67" s="109"/>
      <c r="G67" s="124"/>
      <c r="H67" s="109"/>
      <c r="I67" s="109"/>
      <c r="J67" s="101"/>
      <c r="K67" s="128"/>
      <c r="L67" s="128"/>
      <c r="M67" s="128"/>
      <c r="N67" s="128"/>
      <c r="O67" s="101"/>
      <c r="P6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25"/>
      <c r="R67" s="125"/>
      <c r="S67" s="101"/>
    </row>
    <row r="68" spans="1:19" s="87" customFormat="1" x14ac:dyDescent="0.25">
      <c r="A68" s="101"/>
      <c r="B68" s="109"/>
      <c r="C68" s="109"/>
      <c r="D68" s="109"/>
      <c r="E68" s="109"/>
      <c r="F68" s="109"/>
      <c r="G68" s="124"/>
      <c r="H68" s="109"/>
      <c r="I68" s="109"/>
      <c r="J68" s="101"/>
      <c r="K68" s="128"/>
      <c r="L68" s="128"/>
      <c r="M68" s="128"/>
      <c r="N68" s="128"/>
      <c r="O68" s="101"/>
      <c r="P6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25"/>
      <c r="R68" s="125"/>
      <c r="S68" s="101"/>
    </row>
    <row r="69" spans="1:19" s="87" customFormat="1" x14ac:dyDescent="0.25">
      <c r="A69" s="101"/>
      <c r="B69" s="109"/>
      <c r="C69" s="109"/>
      <c r="D69" s="109"/>
      <c r="E69" s="109"/>
      <c r="F69" s="109"/>
      <c r="G69" s="124"/>
      <c r="H69" s="109"/>
      <c r="I69" s="109"/>
      <c r="J69" s="101"/>
      <c r="K69" s="128"/>
      <c r="L69" s="128"/>
      <c r="M69" s="128"/>
      <c r="N69" s="128"/>
      <c r="O69" s="101"/>
      <c r="P6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25"/>
      <c r="R69" s="125"/>
      <c r="S69" s="101"/>
    </row>
    <row r="70" spans="1:19" s="87" customFormat="1" x14ac:dyDescent="0.25">
      <c r="A70" s="101"/>
      <c r="B70" s="109"/>
      <c r="C70" s="109"/>
      <c r="D70" s="109"/>
      <c r="E70" s="109"/>
      <c r="F70" s="109"/>
      <c r="G70" s="124"/>
      <c r="H70" s="109"/>
      <c r="I70" s="109"/>
      <c r="J70" s="101"/>
      <c r="K70" s="128"/>
      <c r="L70" s="128"/>
      <c r="M70" s="128"/>
      <c r="N70" s="128"/>
      <c r="O70" s="101"/>
      <c r="P7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25"/>
      <c r="R70" s="125"/>
      <c r="S70" s="101"/>
    </row>
    <row r="71" spans="1:19" s="87" customFormat="1" x14ac:dyDescent="0.25">
      <c r="A71" s="101"/>
      <c r="B71" s="109"/>
      <c r="C71" s="109"/>
      <c r="D71" s="109"/>
      <c r="E71" s="109"/>
      <c r="F71" s="109"/>
      <c r="G71" s="124"/>
      <c r="H71" s="109"/>
      <c r="I71" s="109"/>
      <c r="J71" s="101"/>
      <c r="K71" s="128"/>
      <c r="L71" s="128"/>
      <c r="M71" s="128"/>
      <c r="N71" s="128"/>
      <c r="O71" s="101"/>
      <c r="P7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25"/>
      <c r="R71" s="125"/>
      <c r="S71" s="101"/>
    </row>
    <row r="72" spans="1:19" s="87" customFormat="1" x14ac:dyDescent="0.25">
      <c r="A72" s="101"/>
      <c r="B72" s="109"/>
      <c r="C72" s="109"/>
      <c r="D72" s="109"/>
      <c r="E72" s="109"/>
      <c r="F72" s="109"/>
      <c r="G72" s="124"/>
      <c r="H72" s="109"/>
      <c r="I72" s="109"/>
      <c r="J72" s="101"/>
      <c r="K72" s="128"/>
      <c r="L72" s="128"/>
      <c r="M72" s="128"/>
      <c r="N72" s="128"/>
      <c r="O72" s="101"/>
      <c r="P7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22"/>
      <c r="R72" s="125"/>
      <c r="S72" s="101"/>
    </row>
    <row r="73" spans="1:19" s="87" customFormat="1" x14ac:dyDescent="0.25">
      <c r="A73" s="101"/>
      <c r="B73" s="109"/>
      <c r="C73" s="109"/>
      <c r="D73" s="109"/>
      <c r="E73" s="109"/>
      <c r="F73" s="109"/>
      <c r="G73" s="124"/>
      <c r="H73" s="109"/>
      <c r="I73" s="109"/>
      <c r="J73" s="122"/>
      <c r="K73" s="128"/>
      <c r="L73" s="128"/>
      <c r="M73" s="128"/>
      <c r="N73" s="128"/>
      <c r="O73" s="122"/>
      <c r="P7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22"/>
      <c r="R73" s="125"/>
      <c r="S73" s="101"/>
    </row>
    <row r="74" spans="1:19" s="87" customFormat="1" x14ac:dyDescent="0.25">
      <c r="A74" s="101"/>
      <c r="B74" s="109"/>
      <c r="C74" s="109"/>
      <c r="D74" s="109"/>
      <c r="E74" s="109"/>
      <c r="F74" s="109"/>
      <c r="G74" s="124"/>
      <c r="H74" s="109"/>
      <c r="I74" s="109"/>
      <c r="J74" s="101"/>
      <c r="K74" s="128"/>
      <c r="L74" s="128"/>
      <c r="M74" s="128"/>
      <c r="N74" s="128"/>
      <c r="O74" s="101"/>
      <c r="P7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25"/>
      <c r="R74" s="125"/>
      <c r="S74" s="101"/>
    </row>
    <row r="75" spans="1:19" s="87" customFormat="1" x14ac:dyDescent="0.25">
      <c r="A75" s="101"/>
      <c r="B75" s="109"/>
      <c r="C75" s="109"/>
      <c r="D75" s="109"/>
      <c r="E75" s="109"/>
      <c r="F75" s="109"/>
      <c r="G75" s="124"/>
      <c r="H75" s="109"/>
      <c r="I75" s="109"/>
      <c r="J75" s="122"/>
      <c r="K75" s="128"/>
      <c r="L75" s="128"/>
      <c r="M75" s="128"/>
      <c r="N75" s="128"/>
      <c r="O75" s="122"/>
      <c r="P7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22"/>
      <c r="R75" s="125"/>
      <c r="S75" s="101"/>
    </row>
    <row r="76" spans="1:19" s="87" customFormat="1" x14ac:dyDescent="0.25">
      <c r="A76" s="101"/>
      <c r="B76" s="109"/>
      <c r="C76" s="109"/>
      <c r="D76" s="109"/>
      <c r="E76" s="109"/>
      <c r="F76" s="109"/>
      <c r="G76" s="124"/>
      <c r="H76" s="109"/>
      <c r="I76" s="109"/>
      <c r="J76" s="122"/>
      <c r="K76" s="128"/>
      <c r="L76" s="128"/>
      <c r="M76" s="128"/>
      <c r="N76" s="128"/>
      <c r="O76" s="122"/>
      <c r="P7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22"/>
      <c r="R76" s="125"/>
      <c r="S76" s="101"/>
    </row>
    <row r="77" spans="1:19" s="87" customFormat="1" x14ac:dyDescent="0.25">
      <c r="A77" s="101"/>
      <c r="B77" s="109"/>
      <c r="C77" s="109"/>
      <c r="D77" s="109"/>
      <c r="E77" s="109"/>
      <c r="F77" s="109"/>
      <c r="G77" s="124"/>
      <c r="H77" s="109"/>
      <c r="I77" s="109"/>
      <c r="J77" s="122"/>
      <c r="K77" s="128"/>
      <c r="L77" s="128"/>
      <c r="M77" s="128"/>
      <c r="N77" s="128"/>
      <c r="O77" s="122"/>
      <c r="P7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22"/>
      <c r="R77" s="125"/>
      <c r="S77" s="101"/>
    </row>
    <row r="78" spans="1:19" s="87" customFormat="1" x14ac:dyDescent="0.25">
      <c r="A78" s="101"/>
      <c r="B78" s="109"/>
      <c r="C78" s="109"/>
      <c r="D78" s="109"/>
      <c r="E78" s="109"/>
      <c r="F78" s="109"/>
      <c r="G78" s="124"/>
      <c r="H78" s="109"/>
      <c r="I78" s="109"/>
      <c r="J78" s="101"/>
      <c r="K78" s="128"/>
      <c r="L78" s="128"/>
      <c r="M78" s="128"/>
      <c r="N78" s="128"/>
      <c r="O78" s="101"/>
      <c r="P7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25"/>
      <c r="R78" s="125"/>
      <c r="S78" s="101"/>
    </row>
    <row r="79" spans="1:19" s="87" customFormat="1" x14ac:dyDescent="0.25">
      <c r="A79" s="101"/>
      <c r="B79" s="109"/>
      <c r="C79" s="109"/>
      <c r="D79" s="109"/>
      <c r="E79" s="109"/>
      <c r="F79" s="109"/>
      <c r="G79" s="124"/>
      <c r="H79" s="109"/>
      <c r="I79" s="109"/>
      <c r="J79" s="122"/>
      <c r="K79" s="128"/>
      <c r="L79" s="128"/>
      <c r="M79" s="128"/>
      <c r="N79" s="128"/>
      <c r="O79" s="122"/>
      <c r="P7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22"/>
      <c r="R79" s="125"/>
      <c r="S79" s="101"/>
    </row>
    <row r="80" spans="1:19" s="87" customFormat="1" x14ac:dyDescent="0.25">
      <c r="A80" s="101"/>
      <c r="B80" s="109"/>
      <c r="C80" s="109"/>
      <c r="D80" s="109"/>
      <c r="E80" s="109"/>
      <c r="F80" s="109"/>
      <c r="G80" s="124"/>
      <c r="H80" s="109"/>
      <c r="I80" s="109"/>
      <c r="J80" s="101"/>
      <c r="K80" s="128"/>
      <c r="L80" s="128"/>
      <c r="M80" s="128"/>
      <c r="N80" s="128"/>
      <c r="O80" s="101"/>
      <c r="P8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22"/>
      <c r="R80" s="125"/>
      <c r="S80" s="101"/>
    </row>
    <row r="81" spans="1:19" s="87" customFormat="1" x14ac:dyDescent="0.25">
      <c r="A81" s="101"/>
      <c r="B81" s="109"/>
      <c r="C81" s="109"/>
      <c r="D81" s="109"/>
      <c r="E81" s="109"/>
      <c r="F81" s="109"/>
      <c r="G81" s="124"/>
      <c r="H81" s="109"/>
      <c r="I81" s="109"/>
      <c r="J81" s="101"/>
      <c r="K81" s="128"/>
      <c r="L81" s="128"/>
      <c r="M81" s="128"/>
      <c r="N81" s="128"/>
      <c r="O81" s="101"/>
      <c r="P8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25"/>
      <c r="R81" s="125"/>
      <c r="S81" s="101"/>
    </row>
    <row r="82" spans="1:19" s="87" customFormat="1" x14ac:dyDescent="0.25">
      <c r="A82" s="101"/>
      <c r="B82" s="109"/>
      <c r="C82" s="109"/>
      <c r="D82" s="109"/>
      <c r="E82" s="109"/>
      <c r="F82" s="109"/>
      <c r="G82" s="124"/>
      <c r="H82" s="109"/>
      <c r="I82" s="109"/>
      <c r="J82" s="101"/>
      <c r="K82" s="128"/>
      <c r="L82" s="128"/>
      <c r="M82" s="128"/>
      <c r="N82" s="128"/>
      <c r="O82" s="101"/>
      <c r="P8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22"/>
      <c r="R82" s="125"/>
      <c r="S82" s="101"/>
    </row>
    <row r="83" spans="1:19" s="87" customFormat="1" x14ac:dyDescent="0.25">
      <c r="A83" s="101"/>
      <c r="B83" s="109"/>
      <c r="C83" s="109"/>
      <c r="D83" s="109"/>
      <c r="E83" s="109"/>
      <c r="F83" s="109"/>
      <c r="G83" s="124"/>
      <c r="H83" s="109"/>
      <c r="I83" s="109"/>
      <c r="J83" s="101"/>
      <c r="K83" s="128"/>
      <c r="L83" s="128"/>
      <c r="M83" s="128"/>
      <c r="N83" s="128"/>
      <c r="O83" s="101"/>
      <c r="P8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25"/>
      <c r="R83" s="125"/>
      <c r="S83" s="101"/>
    </row>
    <row r="84" spans="1:19" s="87" customFormat="1" x14ac:dyDescent="0.25">
      <c r="A84" s="101"/>
      <c r="B84" s="109"/>
      <c r="C84" s="109"/>
      <c r="D84" s="109"/>
      <c r="E84" s="109"/>
      <c r="F84" s="109"/>
      <c r="G84" s="124"/>
      <c r="H84" s="109"/>
      <c r="I84" s="109"/>
      <c r="J84" s="122"/>
      <c r="K84" s="128"/>
      <c r="L84" s="128"/>
      <c r="M84" s="128"/>
      <c r="N84" s="128"/>
      <c r="O84" s="122"/>
      <c r="P8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01"/>
      <c r="R84" s="125"/>
      <c r="S84" s="101"/>
    </row>
    <row r="85" spans="1:19" s="87" customFormat="1" x14ac:dyDescent="0.25">
      <c r="A85" s="101"/>
      <c r="B85" s="109"/>
      <c r="C85" s="109"/>
      <c r="D85" s="109"/>
      <c r="E85" s="109"/>
      <c r="F85" s="109"/>
      <c r="G85" s="124"/>
      <c r="H85" s="109"/>
      <c r="I85" s="109"/>
      <c r="J85" s="122"/>
      <c r="K85" s="128"/>
      <c r="L85" s="128"/>
      <c r="M85" s="128"/>
      <c r="N85" s="128"/>
      <c r="O85" s="101"/>
      <c r="P8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22"/>
      <c r="R85" s="125"/>
      <c r="S85" s="101"/>
    </row>
    <row r="86" spans="1:19" s="87" customFormat="1" x14ac:dyDescent="0.25">
      <c r="A86" s="101"/>
      <c r="B86" s="109"/>
      <c r="C86" s="109"/>
      <c r="D86" s="109"/>
      <c r="E86" s="109"/>
      <c r="F86" s="109"/>
      <c r="G86" s="124"/>
      <c r="H86" s="109"/>
      <c r="I86" s="109"/>
      <c r="J86" s="101"/>
      <c r="K86" s="128"/>
      <c r="L86" s="128"/>
      <c r="M86" s="128"/>
      <c r="N86" s="128"/>
      <c r="O86" s="101"/>
      <c r="P8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25"/>
      <c r="R86" s="125"/>
      <c r="S86" s="101"/>
    </row>
    <row r="87" spans="1:19" s="87" customFormat="1" x14ac:dyDescent="0.25">
      <c r="A87" s="101"/>
      <c r="B87" s="109"/>
      <c r="C87" s="109"/>
      <c r="D87" s="109"/>
      <c r="E87" s="109"/>
      <c r="F87" s="109"/>
      <c r="G87" s="124"/>
      <c r="H87" s="109"/>
      <c r="I87" s="109"/>
      <c r="J87" s="122"/>
      <c r="K87" s="128"/>
      <c r="L87" s="128"/>
      <c r="M87" s="128"/>
      <c r="N87" s="128"/>
      <c r="O87" s="122"/>
      <c r="P8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22"/>
      <c r="R87" s="125"/>
      <c r="S87" s="101"/>
    </row>
    <row r="88" spans="1:19" s="87" customFormat="1" x14ac:dyDescent="0.25">
      <c r="A88" s="101"/>
      <c r="B88" s="109"/>
      <c r="C88" s="109"/>
      <c r="D88" s="109"/>
      <c r="E88" s="109"/>
      <c r="F88" s="109"/>
      <c r="G88" s="124"/>
      <c r="H88" s="109"/>
      <c r="I88" s="109"/>
      <c r="J88" s="101"/>
      <c r="K88" s="128"/>
      <c r="L88" s="128"/>
      <c r="M88" s="128"/>
      <c r="N88" s="128"/>
      <c r="O88" s="101"/>
      <c r="P8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25"/>
      <c r="R88" s="125"/>
      <c r="S88" s="101"/>
    </row>
    <row r="89" spans="1:19" s="87" customFormat="1" x14ac:dyDescent="0.25">
      <c r="A89" s="101"/>
      <c r="B89" s="109"/>
      <c r="C89" s="109"/>
      <c r="D89" s="109"/>
      <c r="E89" s="109"/>
      <c r="F89" s="109"/>
      <c r="G89" s="124"/>
      <c r="H89" s="109"/>
      <c r="I89" s="109"/>
      <c r="J89" s="101"/>
      <c r="K89" s="128"/>
      <c r="L89" s="128"/>
      <c r="M89" s="128"/>
      <c r="N89" s="128"/>
      <c r="O89" s="101"/>
      <c r="P8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25"/>
      <c r="R89" s="125"/>
      <c r="S89" s="101"/>
    </row>
    <row r="90" spans="1:19" s="87" customFormat="1" x14ac:dyDescent="0.25">
      <c r="A90" s="101"/>
      <c r="B90" s="109"/>
      <c r="C90" s="109"/>
      <c r="D90" s="109"/>
      <c r="E90" s="109"/>
      <c r="F90" s="109"/>
      <c r="G90" s="124"/>
      <c r="H90" s="109"/>
      <c r="I90" s="109"/>
      <c r="J90" s="101"/>
      <c r="K90" s="128"/>
      <c r="L90" s="128"/>
      <c r="M90" s="128"/>
      <c r="N90" s="128"/>
      <c r="O90" s="101"/>
      <c r="P9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25"/>
      <c r="R90" s="125"/>
      <c r="S90" s="101"/>
    </row>
    <row r="91" spans="1:19" s="87" customFormat="1" x14ac:dyDescent="0.25">
      <c r="A91" s="101"/>
      <c r="B91" s="109"/>
      <c r="C91" s="109"/>
      <c r="D91" s="109"/>
      <c r="E91" s="109"/>
      <c r="F91" s="109"/>
      <c r="G91" s="124"/>
      <c r="H91" s="109"/>
      <c r="I91" s="109"/>
      <c r="J91" s="101"/>
      <c r="K91" s="128"/>
      <c r="L91" s="128"/>
      <c r="M91" s="128"/>
      <c r="N91" s="128"/>
      <c r="O91" s="101"/>
      <c r="P9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25"/>
      <c r="R91" s="125"/>
      <c r="S91" s="101"/>
    </row>
    <row r="92" spans="1:19" s="87" customFormat="1" x14ac:dyDescent="0.25">
      <c r="A92" s="101"/>
      <c r="B92" s="109"/>
      <c r="C92" s="109"/>
      <c r="D92" s="109"/>
      <c r="E92" s="109"/>
      <c r="F92" s="109"/>
      <c r="G92" s="124"/>
      <c r="H92" s="109"/>
      <c r="I92" s="109"/>
      <c r="J92" s="101"/>
      <c r="K92" s="128"/>
      <c r="L92" s="128"/>
      <c r="M92" s="128"/>
      <c r="N92" s="128"/>
      <c r="O92" s="101"/>
      <c r="P92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25"/>
      <c r="R92" s="125"/>
      <c r="S92" s="101"/>
    </row>
    <row r="93" spans="1:19" s="87" customFormat="1" x14ac:dyDescent="0.25">
      <c r="A93" s="101"/>
      <c r="B93" s="109"/>
      <c r="C93" s="109"/>
      <c r="D93" s="109"/>
      <c r="E93" s="109"/>
      <c r="F93" s="109"/>
      <c r="G93" s="124"/>
      <c r="H93" s="109"/>
      <c r="I93" s="109"/>
      <c r="J93" s="101"/>
      <c r="K93" s="128"/>
      <c r="L93" s="128"/>
      <c r="M93" s="128"/>
      <c r="N93" s="128"/>
      <c r="O93" s="101"/>
      <c r="P93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25"/>
      <c r="R93" s="125"/>
      <c r="S93" s="101"/>
    </row>
    <row r="94" spans="1:19" s="87" customFormat="1" x14ac:dyDescent="0.25">
      <c r="A94" s="101"/>
      <c r="B94" s="109"/>
      <c r="C94" s="109"/>
      <c r="D94" s="109"/>
      <c r="E94" s="109"/>
      <c r="F94" s="109"/>
      <c r="G94" s="124"/>
      <c r="H94" s="109"/>
      <c r="I94" s="109"/>
      <c r="J94" s="122"/>
      <c r="K94" s="128"/>
      <c r="L94" s="128"/>
      <c r="M94" s="128"/>
      <c r="N94" s="128"/>
      <c r="O94" s="122"/>
      <c r="P94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22"/>
      <c r="R94" s="125"/>
      <c r="S94" s="101"/>
    </row>
    <row r="95" spans="1:19" s="87" customFormat="1" x14ac:dyDescent="0.25">
      <c r="A95" s="101"/>
      <c r="B95" s="109"/>
      <c r="C95" s="109"/>
      <c r="D95" s="109"/>
      <c r="E95" s="109"/>
      <c r="F95" s="109"/>
      <c r="G95" s="124"/>
      <c r="H95" s="109"/>
      <c r="I95" s="109"/>
      <c r="J95" s="101"/>
      <c r="K95" s="128"/>
      <c r="L95" s="128"/>
      <c r="M95" s="128"/>
      <c r="N95" s="128"/>
      <c r="O95" s="101"/>
      <c r="P95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25"/>
      <c r="R95" s="125"/>
      <c r="S95" s="101"/>
    </row>
    <row r="96" spans="1:19" s="87" customFormat="1" x14ac:dyDescent="0.25">
      <c r="A96" s="101"/>
      <c r="B96" s="109"/>
      <c r="C96" s="109"/>
      <c r="D96" s="109"/>
      <c r="E96" s="109"/>
      <c r="F96" s="109"/>
      <c r="G96" s="124"/>
      <c r="H96" s="109"/>
      <c r="I96" s="109"/>
      <c r="J96" s="101"/>
      <c r="K96" s="128"/>
      <c r="L96" s="128"/>
      <c r="M96" s="128"/>
      <c r="N96" s="128"/>
      <c r="O96" s="101"/>
      <c r="P96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25"/>
      <c r="R96" s="125"/>
      <c r="S96" s="101"/>
    </row>
    <row r="97" spans="1:19" s="87" customFormat="1" x14ac:dyDescent="0.25">
      <c r="A97" s="101"/>
      <c r="B97" s="109"/>
      <c r="C97" s="109"/>
      <c r="D97" s="109"/>
      <c r="E97" s="109"/>
      <c r="F97" s="109"/>
      <c r="G97" s="124"/>
      <c r="H97" s="109"/>
      <c r="I97" s="109"/>
      <c r="J97" s="101"/>
      <c r="K97" s="128"/>
      <c r="L97" s="128"/>
      <c r="M97" s="128"/>
      <c r="N97" s="128"/>
      <c r="O97" s="101"/>
      <c r="P97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25"/>
      <c r="R97" s="125"/>
      <c r="S97" s="101"/>
    </row>
    <row r="98" spans="1:19" s="87" customFormat="1" x14ac:dyDescent="0.25">
      <c r="A98" s="101"/>
      <c r="B98" s="109"/>
      <c r="C98" s="109"/>
      <c r="D98" s="109"/>
      <c r="E98" s="109"/>
      <c r="F98" s="109"/>
      <c r="G98" s="124"/>
      <c r="H98" s="109"/>
      <c r="I98" s="109"/>
      <c r="J98" s="101"/>
      <c r="K98" s="128"/>
      <c r="L98" s="128"/>
      <c r="M98" s="128"/>
      <c r="N98" s="128"/>
      <c r="O98" s="101"/>
      <c r="P98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25"/>
      <c r="R98" s="125"/>
      <c r="S98" s="101"/>
    </row>
    <row r="99" spans="1:19" s="87" customFormat="1" x14ac:dyDescent="0.25">
      <c r="A99" s="101"/>
      <c r="B99" s="109"/>
      <c r="C99" s="109"/>
      <c r="D99" s="109"/>
      <c r="E99" s="109"/>
      <c r="F99" s="109"/>
      <c r="G99" s="124"/>
      <c r="H99" s="109"/>
      <c r="I99" s="109"/>
      <c r="J99" s="101"/>
      <c r="K99" s="128"/>
      <c r="L99" s="128"/>
      <c r="M99" s="128"/>
      <c r="N99" s="128"/>
      <c r="O99" s="101"/>
      <c r="P99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25"/>
      <c r="R99" s="125"/>
      <c r="S99" s="101"/>
    </row>
    <row r="100" spans="1:19" s="87" customFormat="1" x14ac:dyDescent="0.25">
      <c r="A100" s="101"/>
      <c r="B100" s="109"/>
      <c r="C100" s="109"/>
      <c r="D100" s="109"/>
      <c r="E100" s="109"/>
      <c r="F100" s="109"/>
      <c r="G100" s="124"/>
      <c r="H100" s="109"/>
      <c r="I100" s="109"/>
      <c r="J100" s="101"/>
      <c r="K100" s="128"/>
      <c r="L100" s="128"/>
      <c r="M100" s="128"/>
      <c r="N100" s="128"/>
      <c r="O100" s="101"/>
      <c r="P100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25"/>
      <c r="R100" s="125"/>
      <c r="S100" s="101"/>
    </row>
    <row r="101" spans="1:19" s="88" customFormat="1" x14ac:dyDescent="0.25">
      <c r="A101" s="101"/>
      <c r="B101" s="109"/>
      <c r="C101" s="109"/>
      <c r="D101" s="109"/>
      <c r="E101" s="109"/>
      <c r="F101" s="109"/>
      <c r="G101" s="124"/>
      <c r="H101" s="109"/>
      <c r="I101" s="109"/>
      <c r="J101" s="101"/>
      <c r="K101" s="128"/>
      <c r="L101" s="128"/>
      <c r="M101" s="128"/>
      <c r="N101" s="128"/>
      <c r="O101" s="101"/>
      <c r="P101" s="127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25"/>
      <c r="R101" s="125"/>
      <c r="S101" s="101"/>
    </row>
    <row r="1048576" ht="15" customHeight="1" x14ac:dyDescent="0.25"/>
  </sheetData>
  <sheetProtection formatCells="0" formatColumns="0" formatRows="0" insertHyperlinks="0" sort="0" autoFilter="0" pivotTables="0"/>
  <conditionalFormatting sqref="D2:E101 D1">
    <cfRule type="containsText" dxfId="125" priority="11" operator="containsText" text="PDC 1 e 2">
      <formula>NOT(ISERROR(SEARCH("PDC 1 e 2",D1)))</formula>
    </cfRule>
  </conditionalFormatting>
  <conditionalFormatting sqref="D2:E101 D1">
    <cfRule type="containsText" dxfId="124" priority="10" operator="containsText" text="Prioritário">
      <formula>NOT(ISERROR(SEARCH("Prioritário",D1)))</formula>
    </cfRule>
  </conditionalFormatting>
  <conditionalFormatting sqref="D2:E101 D1">
    <cfRule type="containsText" dxfId="123" priority="9" operator="containsText" text="Não prioritário">
      <formula>NOT(ISERROR(SEARCH("Não prioritário",D1)))</formula>
    </cfRule>
  </conditionalFormatting>
  <conditionalFormatting sqref="O2:O14">
    <cfRule type="cellIs" dxfId="122" priority="5" operator="equal">
      <formula>"Especifique a fonte aqui"</formula>
    </cfRule>
  </conditionalFormatting>
  <conditionalFormatting sqref="G58:G101 H2:H5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121" priority="3" operator="containsText" text="PDC 1 e 2">
      <formula>NOT(ISERROR(SEARCH("PDC 1 e 2",H1)))</formula>
    </cfRule>
  </conditionalFormatting>
  <conditionalFormatting sqref="H1">
    <cfRule type="containsText" dxfId="120" priority="2" operator="containsText" text="Prioritário">
      <formula>NOT(ISERROR(SEARCH("Prioritário",H1)))</formula>
    </cfRule>
  </conditionalFormatting>
  <conditionalFormatting sqref="H1">
    <cfRule type="containsText" dxfId="119" priority="1" operator="containsText" text="Não prioritário">
      <formula>NOT(ISERROR(SEARCH("Não prioritário",H1)))</formula>
    </cfRule>
  </conditionalFormatting>
  <dataValidations xWindow="59" yWindow="317" count="7">
    <dataValidation type="whole" allowBlank="1" showInputMessage="1" showErrorMessage="1" prompt="Deve ser inserido apenas o ano de 2021" sqref="B2:B101" xr:uid="{00000000-0002-0000-0000-000001000000}">
      <formula1>2021</formula1>
      <formula2>2021</formula2>
    </dataValidation>
    <dataValidation type="list" allowBlank="1" showInputMessage="1" showErrorMessage="1" sqref="I2:I101" xr:uid="{00000000-0002-0000-0000-000006000000}">
      <formula1>INDIRECT("Op_Area[Área de abrangência]")</formula1>
    </dataValidation>
    <dataValidation type="list" allowBlank="1" showInputMessage="1" showErrorMessage="1" sqref="H2:H101" xr:uid="{00000000-0002-0000-0000-000007000000}">
      <formula1>INDIRECT("Op_Executor[Executor]")</formula1>
    </dataValidation>
    <dataValidation type="decimal" allowBlank="1" showInputMessage="1" showErrorMessage="1" sqref="Q2:R101" xr:uid="{00000000-0002-0000-0000-000002000000}">
      <formula1>0</formula1>
      <formula2>9.99999999999999E+21</formula2>
    </dataValidation>
    <dataValidation type="decimal" allowBlank="1" showInputMessage="1" showErrorMessage="1" sqref="H2:H57 G2:G101" xr:uid="{00000000-0002-0000-0000-000000000000}">
      <formula1>0</formula1>
      <formula2>2</formula2>
    </dataValidation>
    <dataValidation type="decimal" allowBlank="1" showInputMessage="1" showErrorMessage="1" error="Somente são permitidos números." sqref="K2:N101" xr:uid="{3E543254-08DE-43F9-8B2E-A2906866C7A7}">
      <formula1>0</formula1>
      <formula2>999999999</formula2>
    </dataValidation>
    <dataValidation type="custom" showInputMessage="1" showErrorMessage="1" error="Deve haver um valor inserido na coluna &quot;Recursos financeiro estimado&quot; para OUTRAS fontes" sqref="O2:O101" xr:uid="{52304E8E-9412-4BBF-92DA-E41F370295D9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  <ignoredError sqref="O3:O101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81"/>
  <sheetViews>
    <sheetView showGridLines="0" tabSelected="1" zoomScale="60" zoomScaleNormal="60" workbookViewId="0">
      <pane xSplit="4" ySplit="1" topLeftCell="F26" activePane="bottomRight" state="frozen"/>
      <selection pane="topRight"/>
      <selection pane="bottomLeft"/>
      <selection pane="bottomRight" activeCell="K23" sqref="K23"/>
    </sheetView>
  </sheetViews>
  <sheetFormatPr defaultColWidth="9.140625" defaultRowHeight="15" x14ac:dyDescent="0.25"/>
  <cols>
    <col min="1" max="1" width="14.5703125" style="103" customWidth="1"/>
    <col min="2" max="2" width="7.28515625" style="103" customWidth="1"/>
    <col min="3" max="3" width="17.7109375" style="110" customWidth="1"/>
    <col min="4" max="4" width="18.42578125" style="103" customWidth="1"/>
    <col min="5" max="5" width="22.28515625" style="110" customWidth="1"/>
    <col min="6" max="6" width="20.85546875" style="110" customWidth="1"/>
    <col min="7" max="7" width="10.28515625" customWidth="1"/>
    <col min="8" max="8" width="11.7109375" style="110" customWidth="1"/>
    <col min="9" max="9" width="12.42578125" style="110" customWidth="1"/>
    <col min="10" max="10" width="20.5703125" style="110" customWidth="1"/>
    <col min="11" max="11" width="14.5703125" style="103" customWidth="1"/>
    <col min="12" max="13" width="15.42578125" style="103" customWidth="1"/>
    <col min="14" max="14" width="14.85546875" style="103" customWidth="1"/>
    <col min="15" max="15" width="14.140625" style="103" customWidth="1"/>
    <col min="16" max="16" width="14.42578125" style="103" customWidth="1"/>
    <col min="17" max="17" width="13.85546875" style="103" customWidth="1"/>
    <col min="18" max="18" width="12.42578125" style="103" customWidth="1"/>
    <col min="19" max="19" width="26.85546875" style="103" customWidth="1"/>
    <col min="20" max="20" width="9.140625" style="103"/>
    <col min="21" max="21" width="12.5703125" bestFit="1" customWidth="1"/>
    <col min="23" max="23" width="16.28515625" customWidth="1"/>
    <col min="27" max="27" width="22.7109375" customWidth="1"/>
    <col min="28" max="28" width="10.85546875" customWidth="1"/>
  </cols>
  <sheetData>
    <row r="1" spans="1:21" s="75" customFormat="1" ht="107.25" customHeight="1" x14ac:dyDescent="0.25">
      <c r="A1" s="67" t="s">
        <v>0</v>
      </c>
      <c r="B1" s="67" t="s">
        <v>1</v>
      </c>
      <c r="C1" s="69" t="s">
        <v>2</v>
      </c>
      <c r="D1" s="68" t="s">
        <v>3</v>
      </c>
      <c r="E1" s="69" t="s">
        <v>4</v>
      </c>
      <c r="F1" s="69" t="s">
        <v>5</v>
      </c>
      <c r="G1" s="69" t="s">
        <v>37</v>
      </c>
      <c r="H1" s="69" t="s">
        <v>7</v>
      </c>
      <c r="I1" s="69" t="s">
        <v>8</v>
      </c>
      <c r="J1" s="69" t="s">
        <v>9</v>
      </c>
      <c r="K1" s="70" t="s">
        <v>10</v>
      </c>
      <c r="L1" s="71" t="s">
        <v>11</v>
      </c>
      <c r="M1" s="70" t="s">
        <v>12</v>
      </c>
      <c r="N1" s="71" t="s">
        <v>13</v>
      </c>
      <c r="O1" s="79" t="s">
        <v>187</v>
      </c>
      <c r="P1" s="72" t="s">
        <v>14</v>
      </c>
      <c r="Q1" s="73" t="s">
        <v>15</v>
      </c>
      <c r="R1" s="73" t="s">
        <v>16</v>
      </c>
      <c r="S1" s="74" t="s">
        <v>17</v>
      </c>
      <c r="U1" s="76"/>
    </row>
    <row r="2" spans="1:21" s="77" customFormat="1" ht="151.5" customHeight="1" x14ac:dyDescent="0.25">
      <c r="A2" s="121" t="s">
        <v>312</v>
      </c>
      <c r="B2" s="102">
        <v>2022</v>
      </c>
      <c r="C2" s="109" t="s">
        <v>39</v>
      </c>
      <c r="D2" s="102" t="s">
        <v>19</v>
      </c>
      <c r="E2" s="109" t="s">
        <v>243</v>
      </c>
      <c r="F2" s="109" t="s">
        <v>244</v>
      </c>
      <c r="G2" s="129">
        <v>0</v>
      </c>
      <c r="H2" s="109" t="s">
        <v>97</v>
      </c>
      <c r="I2" s="109" t="s">
        <v>103</v>
      </c>
      <c r="J2" s="109" t="s">
        <v>245</v>
      </c>
      <c r="K2" s="117">
        <v>445428.47</v>
      </c>
      <c r="L2" s="117"/>
      <c r="M2" s="117"/>
      <c r="N2" s="117"/>
      <c r="O2" s="118"/>
      <c r="P2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445428.47</v>
      </c>
      <c r="Q2" s="113">
        <v>445428.47</v>
      </c>
      <c r="R2" s="113">
        <v>0</v>
      </c>
      <c r="S2" s="107" t="s">
        <v>302</v>
      </c>
      <c r="T2" s="114"/>
      <c r="U2" s="77" t="b">
        <f>NOT(ISBLANK(N2))</f>
        <v>0</v>
      </c>
    </row>
    <row r="3" spans="1:21" s="77" customFormat="1" ht="75" x14ac:dyDescent="0.25">
      <c r="A3" s="121" t="s">
        <v>313</v>
      </c>
      <c r="B3" s="102">
        <v>2022</v>
      </c>
      <c r="C3" s="109" t="s">
        <v>42</v>
      </c>
      <c r="D3" s="102" t="s">
        <v>19</v>
      </c>
      <c r="E3" s="109" t="s">
        <v>275</v>
      </c>
      <c r="F3" s="109" t="s">
        <v>276</v>
      </c>
      <c r="G3" s="91">
        <v>0.5</v>
      </c>
      <c r="H3" s="109" t="s">
        <v>97</v>
      </c>
      <c r="I3" s="109" t="s">
        <v>104</v>
      </c>
      <c r="J3" s="109" t="s">
        <v>217</v>
      </c>
      <c r="K3" s="117">
        <v>400885.62</v>
      </c>
      <c r="L3" s="117"/>
      <c r="M3" s="117"/>
      <c r="N3" s="117"/>
      <c r="O3" s="118"/>
      <c r="P3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400885.62</v>
      </c>
      <c r="Q3" s="113">
        <v>400885.62</v>
      </c>
      <c r="R3" s="113">
        <v>693400.88</v>
      </c>
      <c r="S3" s="107" t="s">
        <v>309</v>
      </c>
      <c r="T3" s="114"/>
    </row>
    <row r="4" spans="1:21" s="77" customFormat="1" ht="75" x14ac:dyDescent="0.25">
      <c r="A4" s="121" t="s">
        <v>314</v>
      </c>
      <c r="B4" s="102">
        <v>2022</v>
      </c>
      <c r="C4" s="109" t="s">
        <v>42</v>
      </c>
      <c r="D4" s="102" t="s">
        <v>19</v>
      </c>
      <c r="E4" s="109" t="s">
        <v>277</v>
      </c>
      <c r="F4" s="109" t="s">
        <v>276</v>
      </c>
      <c r="G4" s="91">
        <v>0.5</v>
      </c>
      <c r="H4" s="109" t="s">
        <v>97</v>
      </c>
      <c r="I4" s="109" t="s">
        <v>104</v>
      </c>
      <c r="J4" s="109" t="s">
        <v>217</v>
      </c>
      <c r="K4" s="117">
        <v>267257.08</v>
      </c>
      <c r="L4" s="117"/>
      <c r="M4" s="117"/>
      <c r="N4" s="117"/>
      <c r="O4" s="118"/>
      <c r="P4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267257.08</v>
      </c>
      <c r="Q4" s="113">
        <v>267257.08</v>
      </c>
      <c r="R4" s="113">
        <v>0</v>
      </c>
      <c r="S4" s="107" t="s">
        <v>310</v>
      </c>
      <c r="T4" s="114"/>
    </row>
    <row r="5" spans="1:21" s="77" customFormat="1" ht="150" x14ac:dyDescent="0.25">
      <c r="A5" s="121" t="s">
        <v>315</v>
      </c>
      <c r="B5" s="102">
        <v>2022</v>
      </c>
      <c r="C5" s="109" t="s">
        <v>29</v>
      </c>
      <c r="D5" s="102" t="s">
        <v>30</v>
      </c>
      <c r="E5" s="109" t="s">
        <v>279</v>
      </c>
      <c r="F5" s="109" t="s">
        <v>253</v>
      </c>
      <c r="G5" s="91">
        <v>0.5</v>
      </c>
      <c r="H5" s="109" t="s">
        <v>22</v>
      </c>
      <c r="I5" s="109" t="s">
        <v>22</v>
      </c>
      <c r="J5" s="109" t="s">
        <v>278</v>
      </c>
      <c r="K5" s="117">
        <v>935399.78</v>
      </c>
      <c r="L5" s="117"/>
      <c r="M5" s="117"/>
      <c r="N5" s="117"/>
      <c r="O5" s="118"/>
      <c r="P5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935399.78</v>
      </c>
      <c r="Q5" s="113">
        <f>2*467699.89+500000</f>
        <v>1435399.78</v>
      </c>
      <c r="R5" s="113">
        <f>358282.23+159615.68+246951.61</f>
        <v>764849.52</v>
      </c>
      <c r="S5" s="107" t="s">
        <v>309</v>
      </c>
      <c r="T5" s="114"/>
    </row>
    <row r="6" spans="1:21" s="77" customFormat="1" ht="90" x14ac:dyDescent="0.25">
      <c r="A6" s="121" t="s">
        <v>316</v>
      </c>
      <c r="B6" s="102">
        <v>2022</v>
      </c>
      <c r="C6" s="109" t="s">
        <v>29</v>
      </c>
      <c r="D6" s="102" t="s">
        <v>30</v>
      </c>
      <c r="E6" s="109" t="s">
        <v>280</v>
      </c>
      <c r="F6" s="109" t="s">
        <v>255</v>
      </c>
      <c r="G6" s="91">
        <v>0.5</v>
      </c>
      <c r="H6" s="109" t="s">
        <v>22</v>
      </c>
      <c r="I6" s="109" t="s">
        <v>22</v>
      </c>
      <c r="J6" s="109" t="s">
        <v>281</v>
      </c>
      <c r="K6" s="117">
        <v>935399.78</v>
      </c>
      <c r="L6" s="117"/>
      <c r="M6" s="117"/>
      <c r="N6" s="117"/>
      <c r="O6" s="118"/>
      <c r="P6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935399.78</v>
      </c>
      <c r="Q6" s="113">
        <f>935399.78+506532.05</f>
        <v>1441931.83</v>
      </c>
      <c r="R6" s="113">
        <f>322733.6+309147.73</f>
        <v>631881.32999999996</v>
      </c>
      <c r="S6" s="107" t="s">
        <v>309</v>
      </c>
      <c r="T6" s="114"/>
    </row>
    <row r="7" spans="1:21" s="77" customFormat="1" ht="111.75" customHeight="1" x14ac:dyDescent="0.25">
      <c r="A7" s="121" t="s">
        <v>317</v>
      </c>
      <c r="B7" s="102">
        <v>2022</v>
      </c>
      <c r="C7" s="109" t="s">
        <v>29</v>
      </c>
      <c r="D7" s="102" t="s">
        <v>30</v>
      </c>
      <c r="E7" s="109" t="s">
        <v>256</v>
      </c>
      <c r="F7" s="109" t="s">
        <v>282</v>
      </c>
      <c r="G7" s="91">
        <v>0.5</v>
      </c>
      <c r="H7" s="109" t="s">
        <v>22</v>
      </c>
      <c r="I7" s="109" t="s">
        <v>22</v>
      </c>
      <c r="J7" s="109" t="s">
        <v>283</v>
      </c>
      <c r="K7" s="117">
        <v>467699.89</v>
      </c>
      <c r="L7" s="117"/>
      <c r="M7" s="117"/>
      <c r="N7" s="117"/>
      <c r="O7" s="118"/>
      <c r="P7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467699.89</v>
      </c>
      <c r="Q7" s="113">
        <f>467688.89+506532.05</f>
        <v>974220.94</v>
      </c>
      <c r="R7" s="113">
        <v>478937.76</v>
      </c>
      <c r="S7" s="107" t="s">
        <v>309</v>
      </c>
      <c r="T7" s="114"/>
    </row>
    <row r="8" spans="1:21" s="77" customFormat="1" ht="90" x14ac:dyDescent="0.25">
      <c r="A8" s="121" t="s">
        <v>318</v>
      </c>
      <c r="B8" s="102">
        <v>2022</v>
      </c>
      <c r="C8" s="109" t="s">
        <v>65</v>
      </c>
      <c r="D8" s="102" t="s">
        <v>30</v>
      </c>
      <c r="E8" s="109" t="s">
        <v>284</v>
      </c>
      <c r="F8" s="109" t="s">
        <v>285</v>
      </c>
      <c r="G8" s="91">
        <v>0.5</v>
      </c>
      <c r="H8" s="109" t="s">
        <v>22</v>
      </c>
      <c r="I8" s="109" t="s">
        <v>22</v>
      </c>
      <c r="J8" s="109" t="s">
        <v>286</v>
      </c>
      <c r="K8" s="117">
        <v>779499.82</v>
      </c>
      <c r="L8" s="117"/>
      <c r="M8" s="117"/>
      <c r="N8" s="117"/>
      <c r="O8" s="118"/>
      <c r="P8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779499.82</v>
      </c>
      <c r="Q8" s="113">
        <f>2*389749.91+518516.51</f>
        <v>1298016.33</v>
      </c>
      <c r="R8" s="113">
        <f>220829.06</f>
        <v>220829.06</v>
      </c>
      <c r="S8" s="107" t="s">
        <v>309</v>
      </c>
      <c r="T8" s="114"/>
    </row>
    <row r="9" spans="1:21" s="77" customFormat="1" ht="149.25" customHeight="1" x14ac:dyDescent="0.25">
      <c r="A9" s="121" t="s">
        <v>319</v>
      </c>
      <c r="B9" s="102">
        <v>2022</v>
      </c>
      <c r="C9" s="109" t="s">
        <v>65</v>
      </c>
      <c r="D9" s="102" t="s">
        <v>30</v>
      </c>
      <c r="E9" s="109" t="s">
        <v>260</v>
      </c>
      <c r="F9" s="109" t="s">
        <v>287</v>
      </c>
      <c r="G9" s="91">
        <v>0.5</v>
      </c>
      <c r="H9" s="109" t="s">
        <v>22</v>
      </c>
      <c r="I9" s="109" t="s">
        <v>22</v>
      </c>
      <c r="J9" s="109" t="s">
        <v>229</v>
      </c>
      <c r="K9" s="117">
        <v>779499.82</v>
      </c>
      <c r="L9" s="117"/>
      <c r="M9" s="117"/>
      <c r="N9" s="117"/>
      <c r="O9" s="118"/>
      <c r="P9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779499.82</v>
      </c>
      <c r="Q9" s="113">
        <f>2*389749.91+518516.51</f>
        <v>1298016.33</v>
      </c>
      <c r="R9" s="113">
        <f>381954.91+388623.25</f>
        <v>770578.15999999992</v>
      </c>
      <c r="S9" s="107" t="s">
        <v>309</v>
      </c>
      <c r="T9" s="114"/>
    </row>
    <row r="10" spans="1:21" s="77" customFormat="1" ht="90" x14ac:dyDescent="0.25">
      <c r="A10" s="121" t="s">
        <v>320</v>
      </c>
      <c r="B10" s="102">
        <v>2022</v>
      </c>
      <c r="C10" s="109" t="s">
        <v>34</v>
      </c>
      <c r="D10" s="102" t="s">
        <v>30</v>
      </c>
      <c r="E10" s="109" t="s">
        <v>269</v>
      </c>
      <c r="F10" s="109" t="s">
        <v>288</v>
      </c>
      <c r="G10" s="91">
        <v>0.5</v>
      </c>
      <c r="H10" s="109" t="s">
        <v>22</v>
      </c>
      <c r="I10" s="109" t="s">
        <v>22</v>
      </c>
      <c r="J10" s="109" t="s">
        <v>238</v>
      </c>
      <c r="K10" s="117"/>
      <c r="L10" s="117">
        <v>917289.16</v>
      </c>
      <c r="M10" s="117"/>
      <c r="N10" s="117"/>
      <c r="O10" s="118"/>
      <c r="P10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917289.16</v>
      </c>
      <c r="Q10" s="113">
        <f>2*476743.41+450000+2*357378.65+450000</f>
        <v>2568244.12</v>
      </c>
      <c r="R10" s="113">
        <f>352000+249466.45+326674.13+347720.73+449948+247747.5+475356.16+332474.02+289118.6+273444.97+289728.72</f>
        <v>3633679.2800000003</v>
      </c>
      <c r="S10" s="107" t="s">
        <v>309</v>
      </c>
      <c r="T10" s="114"/>
    </row>
    <row r="11" spans="1:21" s="77" customFormat="1" ht="150" x14ac:dyDescent="0.25">
      <c r="A11" s="121" t="s">
        <v>321</v>
      </c>
      <c r="B11" s="102">
        <v>2022</v>
      </c>
      <c r="C11" s="109" t="s">
        <v>77</v>
      </c>
      <c r="D11" s="102" t="s">
        <v>30</v>
      </c>
      <c r="E11" s="109" t="s">
        <v>289</v>
      </c>
      <c r="F11" s="109" t="s">
        <v>290</v>
      </c>
      <c r="G11" s="91">
        <v>1</v>
      </c>
      <c r="H11" s="109" t="s">
        <v>22</v>
      </c>
      <c r="I11" s="109" t="s">
        <v>22</v>
      </c>
      <c r="J11" s="109" t="s">
        <v>231</v>
      </c>
      <c r="K11" s="117">
        <v>1670356.75</v>
      </c>
      <c r="L11" s="117"/>
      <c r="M11" s="117"/>
      <c r="N11" s="117"/>
      <c r="O11" s="118"/>
      <c r="P11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1670356.75</v>
      </c>
      <c r="Q11" s="113">
        <f>5*334071.35+5*382864.08+550000</f>
        <v>4134677.1500000004</v>
      </c>
      <c r="R11" s="113">
        <f>328864.08+383712.1+318680.32+294547.03+387515.62+287900.48+334071.35+328065.29+334071.35+334071.35+306096.11+332176.7+334000</f>
        <v>4303771.78</v>
      </c>
      <c r="S11" s="107" t="s">
        <v>309</v>
      </c>
      <c r="T11" s="114"/>
    </row>
    <row r="12" spans="1:21" s="77" customFormat="1" ht="105" x14ac:dyDescent="0.25">
      <c r="A12" s="121" t="s">
        <v>322</v>
      </c>
      <c r="B12" s="102">
        <v>2022</v>
      </c>
      <c r="C12" s="109" t="s">
        <v>45</v>
      </c>
      <c r="D12" s="102" t="s">
        <v>84</v>
      </c>
      <c r="E12" s="109" t="s">
        <v>264</v>
      </c>
      <c r="F12" s="109" t="s">
        <v>291</v>
      </c>
      <c r="G12" s="91">
        <v>1</v>
      </c>
      <c r="H12" s="109" t="s">
        <v>22</v>
      </c>
      <c r="I12" s="109" t="s">
        <v>22</v>
      </c>
      <c r="J12" s="109" t="s">
        <v>292</v>
      </c>
      <c r="K12" s="117">
        <v>278392.78999999998</v>
      </c>
      <c r="L12" s="117"/>
      <c r="M12" s="117"/>
      <c r="N12" s="117"/>
      <c r="O12" s="118"/>
      <c r="P12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278392.78999999998</v>
      </c>
      <c r="Q12" s="113">
        <f>278392.79+279891.26+279891.26</f>
        <v>838175.31</v>
      </c>
      <c r="R12" s="113">
        <f>211926.96+266227.59</f>
        <v>478154.55000000005</v>
      </c>
      <c r="S12" s="107" t="s">
        <v>309</v>
      </c>
      <c r="T12" s="114"/>
    </row>
    <row r="13" spans="1:21" s="77" customFormat="1" ht="120" x14ac:dyDescent="0.25">
      <c r="A13" s="121" t="s">
        <v>323</v>
      </c>
      <c r="B13" s="102">
        <v>2022</v>
      </c>
      <c r="C13" s="109" t="s">
        <v>46</v>
      </c>
      <c r="D13" s="102" t="s">
        <v>84</v>
      </c>
      <c r="E13" s="109" t="s">
        <v>293</v>
      </c>
      <c r="F13" s="109" t="s">
        <v>295</v>
      </c>
      <c r="G13" s="91">
        <v>0.5</v>
      </c>
      <c r="H13" s="109" t="s">
        <v>20</v>
      </c>
      <c r="I13" s="109" t="s">
        <v>103</v>
      </c>
      <c r="J13" s="109" t="s">
        <v>294</v>
      </c>
      <c r="K13" s="117">
        <v>517015.18</v>
      </c>
      <c r="L13" s="117"/>
      <c r="M13" s="117"/>
      <c r="N13" s="117"/>
      <c r="O13" s="118"/>
      <c r="P13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517015.18</v>
      </c>
      <c r="Q13" s="113">
        <f>2*258507.59+2*258361.17</f>
        <v>1033737.52</v>
      </c>
      <c r="R13" s="113">
        <f>257292.48+550000+257018.3+229478.76</f>
        <v>1293789.54</v>
      </c>
      <c r="S13" s="107" t="s">
        <v>309</v>
      </c>
      <c r="T13" s="114"/>
    </row>
    <row r="14" spans="1:21" s="77" customFormat="1" ht="105" x14ac:dyDescent="0.25">
      <c r="A14" s="121" t="s">
        <v>324</v>
      </c>
      <c r="B14" s="102">
        <v>2022</v>
      </c>
      <c r="C14" s="109" t="s">
        <v>75</v>
      </c>
      <c r="D14" s="102" t="s">
        <v>84</v>
      </c>
      <c r="E14" s="109" t="s">
        <v>271</v>
      </c>
      <c r="F14" s="109" t="s">
        <v>297</v>
      </c>
      <c r="G14" s="91">
        <v>0.5</v>
      </c>
      <c r="H14" s="109" t="s">
        <v>22</v>
      </c>
      <c r="I14" s="109" t="s">
        <v>22</v>
      </c>
      <c r="J14" s="109" t="s">
        <v>298</v>
      </c>
      <c r="K14" s="117">
        <v>318163.19</v>
      </c>
      <c r="L14" s="117"/>
      <c r="M14" s="117"/>
      <c r="N14" s="117"/>
      <c r="O14" s="118"/>
      <c r="P14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318163.19</v>
      </c>
      <c r="Q14" s="113">
        <f>318163.19+598058.26</f>
        <v>916221.45</v>
      </c>
      <c r="R14" s="113">
        <v>0</v>
      </c>
      <c r="S14" s="107" t="s">
        <v>307</v>
      </c>
      <c r="T14" s="114"/>
    </row>
    <row r="15" spans="1:21" s="77" customFormat="1" ht="75" x14ac:dyDescent="0.25">
      <c r="A15" s="121" t="s">
        <v>325</v>
      </c>
      <c r="B15" s="102">
        <v>2022</v>
      </c>
      <c r="C15" s="109" t="s">
        <v>47</v>
      </c>
      <c r="D15" s="102" t="s">
        <v>84</v>
      </c>
      <c r="E15" s="109" t="s">
        <v>299</v>
      </c>
      <c r="F15" s="109" t="s">
        <v>300</v>
      </c>
      <c r="G15" s="91">
        <v>1</v>
      </c>
      <c r="H15" s="109" t="s">
        <v>20</v>
      </c>
      <c r="I15" s="109" t="s">
        <v>104</v>
      </c>
      <c r="J15" s="109" t="s">
        <v>301</v>
      </c>
      <c r="K15" s="117">
        <v>159081.60000000001</v>
      </c>
      <c r="L15" s="117"/>
      <c r="M15" s="117"/>
      <c r="N15" s="117"/>
      <c r="O15" s="118"/>
      <c r="P15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159081.60000000001</v>
      </c>
      <c r="Q15" s="113">
        <f>159081.6+159482.2</f>
        <v>318563.80000000005</v>
      </c>
      <c r="R15" s="113">
        <f>159000+159240</f>
        <v>318240</v>
      </c>
      <c r="S15" s="108" t="s">
        <v>309</v>
      </c>
      <c r="T15" s="114"/>
    </row>
    <row r="16" spans="1:21" s="77" customFormat="1" ht="135" x14ac:dyDescent="0.25">
      <c r="A16" s="121" t="s">
        <v>326</v>
      </c>
      <c r="B16" s="92">
        <v>2023</v>
      </c>
      <c r="C16" s="107" t="s">
        <v>39</v>
      </c>
      <c r="D16" s="92" t="s">
        <v>19</v>
      </c>
      <c r="E16" s="107" t="s">
        <v>243</v>
      </c>
      <c r="F16" s="107" t="s">
        <v>244</v>
      </c>
      <c r="G16" s="93"/>
      <c r="H16" s="107" t="s">
        <v>97</v>
      </c>
      <c r="I16" s="107" t="s">
        <v>103</v>
      </c>
      <c r="J16" s="107" t="s">
        <v>245</v>
      </c>
      <c r="K16" s="113">
        <v>455668.2</v>
      </c>
      <c r="L16" s="113"/>
      <c r="M16" s="113"/>
      <c r="N16" s="113"/>
      <c r="O16" s="119"/>
      <c r="P16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455668.2</v>
      </c>
      <c r="Q16" s="113"/>
      <c r="R16" s="113"/>
      <c r="S16" s="107"/>
      <c r="T16" s="114"/>
    </row>
    <row r="17" spans="1:20" s="77" customFormat="1" ht="45" x14ac:dyDescent="0.25">
      <c r="A17" s="121" t="s">
        <v>327</v>
      </c>
      <c r="B17" s="102">
        <v>2023</v>
      </c>
      <c r="C17" s="109" t="s">
        <v>42</v>
      </c>
      <c r="D17" s="102" t="s">
        <v>19</v>
      </c>
      <c r="E17" s="109" t="s">
        <v>276</v>
      </c>
      <c r="F17" s="109" t="s">
        <v>276</v>
      </c>
      <c r="G17" s="91"/>
      <c r="H17" s="109" t="s">
        <v>97</v>
      </c>
      <c r="I17" s="109" t="s">
        <v>104</v>
      </c>
      <c r="J17" s="109" t="s">
        <v>217</v>
      </c>
      <c r="K17" s="117">
        <v>410101.38</v>
      </c>
      <c r="L17" s="117"/>
      <c r="M17" s="117"/>
      <c r="N17" s="117"/>
      <c r="O17" s="118"/>
      <c r="P17" s="112">
        <v>683502.3</v>
      </c>
      <c r="Q17" s="113"/>
      <c r="R17" s="113"/>
      <c r="S17" s="107"/>
      <c r="T17" s="114"/>
    </row>
    <row r="18" spans="1:20" s="77" customFormat="1" ht="150" x14ac:dyDescent="0.25">
      <c r="A18" s="121" t="s">
        <v>328</v>
      </c>
      <c r="B18" s="102">
        <v>2023</v>
      </c>
      <c r="C18" s="109" t="s">
        <v>29</v>
      </c>
      <c r="D18" s="102" t="s">
        <v>30</v>
      </c>
      <c r="E18" s="109" t="s">
        <v>279</v>
      </c>
      <c r="F18" s="109" t="s">
        <v>278</v>
      </c>
      <c r="G18" s="91"/>
      <c r="H18" s="109" t="s">
        <v>22</v>
      </c>
      <c r="I18" s="109" t="s">
        <v>22</v>
      </c>
      <c r="J18" s="109" t="s">
        <v>278</v>
      </c>
      <c r="K18" s="117">
        <v>956903.22</v>
      </c>
      <c r="L18" s="117"/>
      <c r="M18" s="117"/>
      <c r="N18" s="117"/>
      <c r="O18" s="118"/>
      <c r="P18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956903.22</v>
      </c>
      <c r="Q18" s="113"/>
      <c r="R18" s="113"/>
      <c r="S18" s="107"/>
      <c r="T18" s="114"/>
    </row>
    <row r="19" spans="1:20" s="77" customFormat="1" ht="90" x14ac:dyDescent="0.25">
      <c r="A19" s="121" t="s">
        <v>329</v>
      </c>
      <c r="B19" s="102">
        <v>2023</v>
      </c>
      <c r="C19" s="109" t="s">
        <v>29</v>
      </c>
      <c r="D19" s="102" t="s">
        <v>30</v>
      </c>
      <c r="E19" s="109" t="s">
        <v>280</v>
      </c>
      <c r="F19" s="109" t="s">
        <v>255</v>
      </c>
      <c r="G19" s="91"/>
      <c r="H19" s="109" t="s">
        <v>22</v>
      </c>
      <c r="I19" s="109" t="s">
        <v>22</v>
      </c>
      <c r="J19" s="109" t="s">
        <v>281</v>
      </c>
      <c r="K19" s="120">
        <v>956903.22</v>
      </c>
      <c r="L19" s="117"/>
      <c r="M19" s="117"/>
      <c r="N19" s="117"/>
      <c r="O19" s="118"/>
      <c r="P19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956903.22</v>
      </c>
      <c r="Q19" s="113"/>
      <c r="R19" s="113"/>
      <c r="S19" s="107"/>
      <c r="T19" s="114"/>
    </row>
    <row r="20" spans="1:20" s="77" customFormat="1" ht="102.75" customHeight="1" x14ac:dyDescent="0.25">
      <c r="A20" s="121" t="s">
        <v>330</v>
      </c>
      <c r="B20" s="102">
        <v>2023</v>
      </c>
      <c r="C20" s="109" t="s">
        <v>29</v>
      </c>
      <c r="D20" s="102" t="s">
        <v>30</v>
      </c>
      <c r="E20" s="109" t="s">
        <v>256</v>
      </c>
      <c r="F20" s="109" t="s">
        <v>282</v>
      </c>
      <c r="G20" s="91"/>
      <c r="H20" s="109" t="s">
        <v>22</v>
      </c>
      <c r="I20" s="109" t="s">
        <v>22</v>
      </c>
      <c r="J20" s="109" t="s">
        <v>283</v>
      </c>
      <c r="K20" s="117">
        <v>478451.61</v>
      </c>
      <c r="L20" s="117"/>
      <c r="M20" s="117"/>
      <c r="N20" s="117"/>
      <c r="O20" s="118"/>
      <c r="P20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478451.61</v>
      </c>
      <c r="Q20" s="113"/>
      <c r="R20" s="113"/>
      <c r="S20" s="107"/>
      <c r="T20" s="114"/>
    </row>
    <row r="21" spans="1:20" s="77" customFormat="1" ht="109.5" customHeight="1" x14ac:dyDescent="0.25">
      <c r="A21" s="121" t="s">
        <v>331</v>
      </c>
      <c r="B21" s="102">
        <v>2023</v>
      </c>
      <c r="C21" s="109" t="s">
        <v>65</v>
      </c>
      <c r="D21" s="102" t="s">
        <v>30</v>
      </c>
      <c r="E21" s="109" t="s">
        <v>284</v>
      </c>
      <c r="F21" s="109" t="s">
        <v>285</v>
      </c>
      <c r="G21" s="91"/>
      <c r="H21" s="109" t="s">
        <v>22</v>
      </c>
      <c r="I21" s="109" t="s">
        <v>22</v>
      </c>
      <c r="J21" s="109" t="s">
        <v>286</v>
      </c>
      <c r="K21" s="117">
        <v>797419.35</v>
      </c>
      <c r="L21" s="117"/>
      <c r="M21" s="117"/>
      <c r="N21" s="117"/>
      <c r="O21" s="118"/>
      <c r="P21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797419.35</v>
      </c>
      <c r="Q21" s="113"/>
      <c r="R21" s="113"/>
      <c r="S21" s="107"/>
      <c r="T21" s="114"/>
    </row>
    <row r="22" spans="1:20" s="77" customFormat="1" ht="150" x14ac:dyDescent="0.25">
      <c r="A22" s="121" t="s">
        <v>332</v>
      </c>
      <c r="B22" s="102">
        <v>2023</v>
      </c>
      <c r="C22" s="109" t="s">
        <v>65</v>
      </c>
      <c r="D22" s="102" t="s">
        <v>30</v>
      </c>
      <c r="E22" s="109" t="s">
        <v>260</v>
      </c>
      <c r="F22" s="109" t="s">
        <v>287</v>
      </c>
      <c r="G22" s="91"/>
      <c r="H22" s="109" t="s">
        <v>22</v>
      </c>
      <c r="I22" s="109" t="s">
        <v>22</v>
      </c>
      <c r="J22" s="109" t="s">
        <v>229</v>
      </c>
      <c r="K22" s="117">
        <v>797419.35</v>
      </c>
      <c r="L22" s="117"/>
      <c r="M22" s="117"/>
      <c r="N22" s="117"/>
      <c r="O22" s="118"/>
      <c r="P22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797419.35</v>
      </c>
      <c r="Q22" s="113"/>
      <c r="R22" s="113"/>
      <c r="S22" s="107"/>
      <c r="T22" s="114"/>
    </row>
    <row r="23" spans="1:20" s="77" customFormat="1" ht="105" x14ac:dyDescent="0.25">
      <c r="A23" s="121" t="s">
        <v>333</v>
      </c>
      <c r="B23" s="102">
        <v>2023</v>
      </c>
      <c r="C23" s="109" t="s">
        <v>45</v>
      </c>
      <c r="D23" s="102" t="s">
        <v>84</v>
      </c>
      <c r="E23" s="109" t="s">
        <v>264</v>
      </c>
      <c r="F23" s="109" t="s">
        <v>291</v>
      </c>
      <c r="G23" s="91"/>
      <c r="H23" s="109" t="s">
        <v>22</v>
      </c>
      <c r="I23" s="109" t="s">
        <v>22</v>
      </c>
      <c r="J23" s="109" t="s">
        <v>341</v>
      </c>
      <c r="K23" s="117">
        <v>352600</v>
      </c>
      <c r="L23" s="117"/>
      <c r="M23" s="117"/>
      <c r="N23" s="117"/>
      <c r="O23" s="118"/>
      <c r="P23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352600</v>
      </c>
      <c r="Q23" s="113"/>
      <c r="R23" s="113"/>
      <c r="S23" s="107"/>
      <c r="T23" s="114"/>
    </row>
    <row r="24" spans="1:20" s="77" customFormat="1" ht="90" x14ac:dyDescent="0.25">
      <c r="A24" s="121" t="s">
        <v>334</v>
      </c>
      <c r="B24" s="102">
        <v>2023</v>
      </c>
      <c r="C24" s="109" t="s">
        <v>46</v>
      </c>
      <c r="D24" s="102" t="s">
        <v>84</v>
      </c>
      <c r="E24" s="109" t="s">
        <v>293</v>
      </c>
      <c r="F24" s="109" t="s">
        <v>296</v>
      </c>
      <c r="G24" s="91"/>
      <c r="H24" s="109" t="s">
        <v>20</v>
      </c>
      <c r="I24" s="109" t="s">
        <v>103</v>
      </c>
      <c r="J24" s="109" t="s">
        <v>342</v>
      </c>
      <c r="K24" s="117">
        <v>352000</v>
      </c>
      <c r="L24" s="117"/>
      <c r="M24" s="117"/>
      <c r="N24" s="117"/>
      <c r="O24" s="118"/>
      <c r="P24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352000</v>
      </c>
      <c r="Q24" s="113"/>
      <c r="R24" s="113"/>
      <c r="S24" s="107"/>
      <c r="T24" s="114"/>
    </row>
    <row r="25" spans="1:20" s="77" customFormat="1" ht="90" x14ac:dyDescent="0.25">
      <c r="A25" s="121" t="s">
        <v>335</v>
      </c>
      <c r="B25" s="92">
        <v>2023</v>
      </c>
      <c r="C25" s="107" t="s">
        <v>70</v>
      </c>
      <c r="D25" s="92" t="s">
        <v>32</v>
      </c>
      <c r="E25" s="107" t="s">
        <v>266</v>
      </c>
      <c r="F25" s="107" t="s">
        <v>340</v>
      </c>
      <c r="G25" s="93"/>
      <c r="H25" s="107" t="s">
        <v>20</v>
      </c>
      <c r="I25" s="107" t="s">
        <v>41</v>
      </c>
      <c r="J25" s="107" t="s">
        <v>341</v>
      </c>
      <c r="K25" s="113">
        <v>350000</v>
      </c>
      <c r="L25" s="113"/>
      <c r="M25" s="113"/>
      <c r="N25" s="113"/>
      <c r="O25" s="119"/>
      <c r="P25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350000</v>
      </c>
      <c r="Q25" s="113"/>
      <c r="R25" s="113"/>
      <c r="S25" s="107"/>
      <c r="T25" s="114"/>
    </row>
    <row r="26" spans="1:20" s="77" customFormat="1" ht="90" x14ac:dyDescent="0.25">
      <c r="A26" s="121" t="s">
        <v>339</v>
      </c>
      <c r="B26" s="102">
        <v>2023</v>
      </c>
      <c r="C26" s="109" t="s">
        <v>34</v>
      </c>
      <c r="D26" s="102" t="s">
        <v>30</v>
      </c>
      <c r="E26" s="109" t="s">
        <v>269</v>
      </c>
      <c r="F26" s="109" t="s">
        <v>288</v>
      </c>
      <c r="G26" s="91"/>
      <c r="H26" s="109" t="s">
        <v>22</v>
      </c>
      <c r="I26" s="109" t="s">
        <v>22</v>
      </c>
      <c r="J26" s="109" t="s">
        <v>238</v>
      </c>
      <c r="K26" s="117"/>
      <c r="L26" s="117">
        <v>917289.16</v>
      </c>
      <c r="M26" s="117"/>
      <c r="N26" s="117"/>
      <c r="O26" s="118"/>
      <c r="P26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917289.16</v>
      </c>
      <c r="Q26" s="113"/>
      <c r="R26" s="113"/>
      <c r="S26" s="107"/>
      <c r="T26" s="114"/>
    </row>
    <row r="27" spans="1:20" s="77" customFormat="1" ht="150" x14ac:dyDescent="0.25">
      <c r="A27" s="121" t="s">
        <v>336</v>
      </c>
      <c r="B27" s="102">
        <v>2023</v>
      </c>
      <c r="C27" s="109" t="s">
        <v>77</v>
      </c>
      <c r="D27" s="102" t="s">
        <v>30</v>
      </c>
      <c r="E27" s="109" t="s">
        <v>289</v>
      </c>
      <c r="F27" s="109" t="s">
        <v>290</v>
      </c>
      <c r="G27" s="91"/>
      <c r="H27" s="109" t="s">
        <v>22</v>
      </c>
      <c r="I27" s="109" t="s">
        <v>22</v>
      </c>
      <c r="J27" s="109" t="s">
        <v>231</v>
      </c>
      <c r="K27" s="117">
        <v>1708755.76</v>
      </c>
      <c r="L27" s="117"/>
      <c r="M27" s="117"/>
      <c r="N27" s="117"/>
      <c r="O27" s="118"/>
      <c r="P27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1708755.76</v>
      </c>
      <c r="Q27" s="113"/>
      <c r="R27" s="113"/>
      <c r="S27" s="107"/>
      <c r="T27" s="114"/>
    </row>
    <row r="28" spans="1:20" s="77" customFormat="1" ht="105" x14ac:dyDescent="0.25">
      <c r="A28" s="121" t="s">
        <v>337</v>
      </c>
      <c r="B28" s="102">
        <v>2023</v>
      </c>
      <c r="C28" s="109" t="s">
        <v>75</v>
      </c>
      <c r="D28" s="102" t="s">
        <v>84</v>
      </c>
      <c r="E28" s="109" t="s">
        <v>271</v>
      </c>
      <c r="F28" s="109" t="s">
        <v>297</v>
      </c>
      <c r="G28" s="91"/>
      <c r="H28" s="109" t="s">
        <v>22</v>
      </c>
      <c r="I28" s="109" t="s">
        <v>22</v>
      </c>
      <c r="J28" s="109" t="s">
        <v>298</v>
      </c>
      <c r="K28" s="120">
        <v>325477.28999999998</v>
      </c>
      <c r="L28" s="117"/>
      <c r="M28" s="117"/>
      <c r="N28" s="117"/>
      <c r="O28" s="118"/>
      <c r="P28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325477.28999999998</v>
      </c>
      <c r="Q28" s="113"/>
      <c r="R28" s="113"/>
      <c r="S28" s="108"/>
      <c r="T28" s="114"/>
    </row>
    <row r="29" spans="1:20" s="77" customFormat="1" ht="60" x14ac:dyDescent="0.25">
      <c r="A29" s="121" t="s">
        <v>338</v>
      </c>
      <c r="B29" s="102">
        <v>2023</v>
      </c>
      <c r="C29" s="109" t="s">
        <v>47</v>
      </c>
      <c r="D29" s="102" t="s">
        <v>84</v>
      </c>
      <c r="E29" s="109" t="s">
        <v>299</v>
      </c>
      <c r="F29" s="109" t="s">
        <v>300</v>
      </c>
      <c r="G29" s="91"/>
      <c r="H29" s="109" t="s">
        <v>20</v>
      </c>
      <c r="I29" s="109" t="s">
        <v>104</v>
      </c>
      <c r="J29" s="109" t="s">
        <v>301</v>
      </c>
      <c r="K29" s="117">
        <v>162738.64000000001</v>
      </c>
      <c r="L29" s="117"/>
      <c r="M29" s="117"/>
      <c r="N29" s="117"/>
      <c r="O29" s="118"/>
      <c r="P29" s="11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162738.64000000001</v>
      </c>
      <c r="Q29" s="113"/>
      <c r="R29" s="113"/>
      <c r="S29" s="107"/>
      <c r="T29" s="114"/>
    </row>
    <row r="30" spans="1:20" s="77" customFormat="1" x14ac:dyDescent="0.25">
      <c r="A30" s="121"/>
      <c r="B30" s="102"/>
      <c r="C30" s="109"/>
      <c r="D30" s="102"/>
      <c r="E30" s="109"/>
      <c r="F30" s="109"/>
      <c r="G30" s="91"/>
      <c r="H30" s="109"/>
      <c r="I30" s="109"/>
      <c r="J30" s="109"/>
      <c r="K30" s="117"/>
      <c r="L30" s="117"/>
      <c r="M30" s="117"/>
      <c r="N30" s="117"/>
      <c r="O30" s="118"/>
      <c r="P3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0" s="113"/>
      <c r="R30" s="113"/>
      <c r="S30" s="107"/>
      <c r="T30" s="114"/>
    </row>
    <row r="31" spans="1:20" s="77" customFormat="1" x14ac:dyDescent="0.25">
      <c r="A31" s="121"/>
      <c r="B31" s="102"/>
      <c r="C31" s="109"/>
      <c r="D31" s="102"/>
      <c r="E31" s="109"/>
      <c r="F31" s="109"/>
      <c r="G31" s="91"/>
      <c r="H31" s="109"/>
      <c r="I31" s="109"/>
      <c r="J31" s="109"/>
      <c r="K31" s="117"/>
      <c r="L31" s="117"/>
      <c r="M31" s="117"/>
      <c r="N31" s="117"/>
      <c r="O31" s="118"/>
      <c r="P3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1" s="113"/>
      <c r="R31" s="113"/>
      <c r="S31" s="107"/>
      <c r="T31" s="114"/>
    </row>
    <row r="32" spans="1:20" s="77" customFormat="1" x14ac:dyDescent="0.25">
      <c r="A32" s="121"/>
      <c r="B32" s="102"/>
      <c r="C32" s="109"/>
      <c r="D32" s="102"/>
      <c r="E32" s="109"/>
      <c r="F32" s="109"/>
      <c r="G32" s="91"/>
      <c r="H32" s="109"/>
      <c r="I32" s="109"/>
      <c r="J32" s="109"/>
      <c r="K32" s="117"/>
      <c r="L32" s="117"/>
      <c r="M32" s="117"/>
      <c r="N32" s="117"/>
      <c r="O32" s="118"/>
      <c r="P3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2" s="113"/>
      <c r="R32" s="113"/>
      <c r="S32" s="107"/>
      <c r="T32" s="114"/>
    </row>
    <row r="33" spans="1:20" s="77" customFormat="1" x14ac:dyDescent="0.25">
      <c r="A33" s="121"/>
      <c r="B33" s="102"/>
      <c r="C33" s="109"/>
      <c r="D33" s="102"/>
      <c r="E33" s="109"/>
      <c r="F33" s="109"/>
      <c r="G33" s="91"/>
      <c r="H33" s="109"/>
      <c r="I33" s="109"/>
      <c r="J33" s="109"/>
      <c r="K33" s="117"/>
      <c r="L33" s="117"/>
      <c r="M33" s="117"/>
      <c r="N33" s="117"/>
      <c r="O33" s="118"/>
      <c r="P3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3" s="113"/>
      <c r="R33" s="113"/>
      <c r="S33" s="107"/>
      <c r="T33" s="114"/>
    </row>
    <row r="34" spans="1:20" s="77" customFormat="1" x14ac:dyDescent="0.25">
      <c r="A34" s="121"/>
      <c r="B34" s="102"/>
      <c r="C34" s="109"/>
      <c r="D34" s="102"/>
      <c r="E34" s="109"/>
      <c r="F34" s="109"/>
      <c r="G34" s="91"/>
      <c r="H34" s="109"/>
      <c r="I34" s="109"/>
      <c r="J34" s="109"/>
      <c r="K34" s="117"/>
      <c r="L34" s="117"/>
      <c r="M34" s="117"/>
      <c r="N34" s="117"/>
      <c r="O34" s="118"/>
      <c r="P3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4" s="113"/>
      <c r="R34" s="113"/>
      <c r="S34" s="107"/>
      <c r="T34" s="114"/>
    </row>
    <row r="35" spans="1:20" s="77" customFormat="1" x14ac:dyDescent="0.25">
      <c r="A35" s="121"/>
      <c r="B35" s="102"/>
      <c r="C35" s="109"/>
      <c r="D35" s="102"/>
      <c r="E35" s="109"/>
      <c r="F35" s="109"/>
      <c r="G35" s="91"/>
      <c r="H35" s="109"/>
      <c r="I35" s="109"/>
      <c r="J35" s="109"/>
      <c r="K35" s="117"/>
      <c r="L35" s="117"/>
      <c r="M35" s="117"/>
      <c r="N35" s="113"/>
      <c r="O35" s="118"/>
      <c r="P3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5" s="113"/>
      <c r="R35" s="113"/>
      <c r="S35" s="107"/>
      <c r="T35" s="114"/>
    </row>
    <row r="36" spans="1:20" s="77" customFormat="1" x14ac:dyDescent="0.25">
      <c r="A36" s="121"/>
      <c r="B36" s="102"/>
      <c r="C36" s="109"/>
      <c r="D36" s="102"/>
      <c r="E36" s="109"/>
      <c r="F36" s="109"/>
      <c r="G36" s="91"/>
      <c r="H36" s="109"/>
      <c r="I36" s="109"/>
      <c r="J36" s="109"/>
      <c r="K36" s="117"/>
      <c r="L36" s="117"/>
      <c r="M36" s="117"/>
      <c r="N36" s="113"/>
      <c r="O36" s="118"/>
      <c r="P3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6" s="113"/>
      <c r="R36" s="113"/>
      <c r="S36" s="107"/>
      <c r="T36" s="114"/>
    </row>
    <row r="37" spans="1:20" s="77" customFormat="1" x14ac:dyDescent="0.25">
      <c r="A37" s="121"/>
      <c r="B37" s="102"/>
      <c r="C37" s="109"/>
      <c r="D37" s="102"/>
      <c r="E37" s="109"/>
      <c r="F37" s="109"/>
      <c r="G37" s="91"/>
      <c r="H37" s="109"/>
      <c r="I37" s="109"/>
      <c r="J37" s="109"/>
      <c r="K37" s="117"/>
      <c r="L37" s="117"/>
      <c r="M37" s="117"/>
      <c r="N37" s="115"/>
      <c r="O37" s="118"/>
      <c r="P3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7" s="113"/>
      <c r="R37" s="113"/>
      <c r="S37" s="107"/>
      <c r="T37" s="114"/>
    </row>
    <row r="38" spans="1:20" s="77" customFormat="1" x14ac:dyDescent="0.25">
      <c r="A38" s="121"/>
      <c r="B38" s="102"/>
      <c r="C38" s="109"/>
      <c r="D38" s="102"/>
      <c r="E38" s="109"/>
      <c r="F38" s="109"/>
      <c r="G38" s="91"/>
      <c r="H38" s="109"/>
      <c r="I38" s="109"/>
      <c r="J38" s="109"/>
      <c r="K38" s="117"/>
      <c r="L38" s="117"/>
      <c r="M38" s="117"/>
      <c r="N38" s="115"/>
      <c r="O38" s="118"/>
      <c r="P3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8" s="113"/>
      <c r="R38" s="113"/>
      <c r="S38" s="107"/>
      <c r="T38" s="114"/>
    </row>
    <row r="39" spans="1:20" s="77" customFormat="1" x14ac:dyDescent="0.25">
      <c r="A39" s="121"/>
      <c r="B39" s="102"/>
      <c r="C39" s="109"/>
      <c r="D39" s="102"/>
      <c r="E39" s="109"/>
      <c r="F39" s="109"/>
      <c r="G39" s="91"/>
      <c r="H39" s="109"/>
      <c r="I39" s="109"/>
      <c r="J39" s="109"/>
      <c r="K39" s="117"/>
      <c r="L39" s="117"/>
      <c r="M39" s="117"/>
      <c r="N39" s="113"/>
      <c r="O39" s="118"/>
      <c r="P3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9" s="113"/>
      <c r="R39" s="113"/>
      <c r="S39" s="108"/>
      <c r="T39" s="114"/>
    </row>
    <row r="40" spans="1:20" s="77" customFormat="1" x14ac:dyDescent="0.25">
      <c r="A40" s="121"/>
      <c r="B40" s="102"/>
      <c r="C40" s="109"/>
      <c r="D40" s="102"/>
      <c r="E40" s="109"/>
      <c r="F40" s="109"/>
      <c r="G40" s="91"/>
      <c r="H40" s="109"/>
      <c r="I40" s="109"/>
      <c r="J40" s="109"/>
      <c r="K40" s="117"/>
      <c r="L40" s="117"/>
      <c r="M40" s="117"/>
      <c r="N40" s="113"/>
      <c r="O40" s="118"/>
      <c r="P4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0" s="113"/>
      <c r="R40" s="113"/>
      <c r="S40" s="107"/>
      <c r="T40" s="114"/>
    </row>
    <row r="41" spans="1:20" s="77" customFormat="1" x14ac:dyDescent="0.25">
      <c r="A41" s="121"/>
      <c r="B41" s="102"/>
      <c r="C41" s="109"/>
      <c r="D41" s="102"/>
      <c r="E41" s="109"/>
      <c r="F41" s="109"/>
      <c r="G41" s="91"/>
      <c r="H41" s="109"/>
      <c r="I41" s="109"/>
      <c r="J41" s="109"/>
      <c r="K41" s="117"/>
      <c r="L41" s="117"/>
      <c r="M41" s="117"/>
      <c r="N41" s="115"/>
      <c r="O41" s="118"/>
      <c r="P4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1" s="113"/>
      <c r="R41" s="113"/>
      <c r="S41" s="107"/>
      <c r="T41" s="114"/>
    </row>
    <row r="42" spans="1:20" s="77" customFormat="1" x14ac:dyDescent="0.25">
      <c r="A42" s="121"/>
      <c r="B42" s="102"/>
      <c r="C42" s="109"/>
      <c r="D42" s="102"/>
      <c r="E42" s="109"/>
      <c r="F42" s="109"/>
      <c r="G42" s="91"/>
      <c r="H42" s="109"/>
      <c r="I42" s="109"/>
      <c r="J42" s="109"/>
      <c r="K42" s="117"/>
      <c r="L42" s="117"/>
      <c r="M42" s="117"/>
      <c r="N42" s="115"/>
      <c r="O42" s="118"/>
      <c r="P4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2" s="113"/>
      <c r="R42" s="113"/>
      <c r="S42" s="108"/>
      <c r="T42" s="114"/>
    </row>
    <row r="43" spans="1:20" s="77" customFormat="1" x14ac:dyDescent="0.25">
      <c r="A43" s="121"/>
      <c r="B43" s="102"/>
      <c r="C43" s="109"/>
      <c r="D43" s="102"/>
      <c r="E43" s="109"/>
      <c r="F43" s="109"/>
      <c r="G43" s="91"/>
      <c r="H43" s="109"/>
      <c r="I43" s="109"/>
      <c r="J43" s="109"/>
      <c r="K43" s="117"/>
      <c r="L43" s="117"/>
      <c r="M43" s="117"/>
      <c r="N43" s="115"/>
      <c r="O43" s="118"/>
      <c r="P4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3" s="113"/>
      <c r="R43" s="113"/>
      <c r="S43" s="107"/>
      <c r="T43" s="114"/>
    </row>
    <row r="44" spans="1:20" s="77" customFormat="1" x14ac:dyDescent="0.25">
      <c r="A44" s="121"/>
      <c r="B44" s="102"/>
      <c r="C44" s="109"/>
      <c r="D44" s="102"/>
      <c r="E44" s="109"/>
      <c r="F44" s="109"/>
      <c r="G44" s="91"/>
      <c r="H44" s="109"/>
      <c r="I44" s="109"/>
      <c r="J44" s="109"/>
      <c r="K44" s="117"/>
      <c r="L44" s="117"/>
      <c r="M44" s="117"/>
      <c r="N44" s="115"/>
      <c r="O44" s="118"/>
      <c r="P4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4" s="113"/>
      <c r="R44" s="113"/>
      <c r="S44" s="107"/>
      <c r="T44" s="114"/>
    </row>
    <row r="45" spans="1:20" s="77" customFormat="1" x14ac:dyDescent="0.25">
      <c r="A45" s="121"/>
      <c r="B45" s="102"/>
      <c r="C45" s="109"/>
      <c r="D45" s="102"/>
      <c r="E45" s="109"/>
      <c r="F45" s="109"/>
      <c r="G45" s="91"/>
      <c r="H45" s="111"/>
      <c r="I45" s="109"/>
      <c r="J45" s="109"/>
      <c r="K45" s="117"/>
      <c r="L45" s="117"/>
      <c r="M45" s="117"/>
      <c r="N45" s="115"/>
      <c r="O45" s="118"/>
      <c r="P4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5" s="113"/>
      <c r="R45" s="113"/>
      <c r="S45" s="107"/>
      <c r="T45" s="114"/>
    </row>
    <row r="46" spans="1:20" s="77" customFormat="1" x14ac:dyDescent="0.25">
      <c r="A46" s="121"/>
      <c r="B46" s="102"/>
      <c r="C46" s="109"/>
      <c r="D46" s="102"/>
      <c r="E46" s="109"/>
      <c r="F46" s="109"/>
      <c r="G46" s="91"/>
      <c r="H46" s="109"/>
      <c r="I46" s="109"/>
      <c r="J46" s="109"/>
      <c r="K46" s="117"/>
      <c r="L46" s="117"/>
      <c r="M46" s="117"/>
      <c r="N46" s="115"/>
      <c r="O46" s="118"/>
      <c r="P4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6" s="113"/>
      <c r="R46" s="113"/>
      <c r="S46" s="107"/>
      <c r="T46" s="114"/>
    </row>
    <row r="47" spans="1:20" s="77" customFormat="1" x14ac:dyDescent="0.25">
      <c r="A47" s="121"/>
      <c r="B47" s="102"/>
      <c r="C47" s="109"/>
      <c r="D47" s="102"/>
      <c r="E47" s="109"/>
      <c r="F47" s="109"/>
      <c r="G47" s="91"/>
      <c r="H47" s="109"/>
      <c r="I47" s="109"/>
      <c r="J47" s="109"/>
      <c r="K47" s="117"/>
      <c r="L47" s="117"/>
      <c r="M47" s="117"/>
      <c r="N47" s="115"/>
      <c r="O47" s="118"/>
      <c r="P4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7" s="113"/>
      <c r="R47" s="113"/>
      <c r="S47" s="107"/>
      <c r="T47" s="114"/>
    </row>
    <row r="48" spans="1:20" s="77" customFormat="1" x14ac:dyDescent="0.25">
      <c r="A48" s="121"/>
      <c r="B48" s="102"/>
      <c r="C48" s="109"/>
      <c r="D48" s="102"/>
      <c r="E48" s="109"/>
      <c r="F48" s="109"/>
      <c r="G48" s="91"/>
      <c r="H48" s="109"/>
      <c r="I48" s="109"/>
      <c r="J48" s="109"/>
      <c r="K48" s="117"/>
      <c r="L48" s="117"/>
      <c r="M48" s="117"/>
      <c r="N48" s="115"/>
      <c r="O48" s="118"/>
      <c r="P4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8" s="113"/>
      <c r="R48" s="113"/>
      <c r="S48" s="108"/>
      <c r="T48" s="114"/>
    </row>
    <row r="49" spans="1:20" s="77" customFormat="1" x14ac:dyDescent="0.25">
      <c r="A49" s="121"/>
      <c r="B49" s="102"/>
      <c r="C49" s="109"/>
      <c r="D49" s="102"/>
      <c r="E49" s="109"/>
      <c r="F49" s="109"/>
      <c r="G49" s="91"/>
      <c r="H49" s="109"/>
      <c r="I49" s="109"/>
      <c r="J49" s="109"/>
      <c r="K49" s="117"/>
      <c r="L49" s="117"/>
      <c r="M49" s="117"/>
      <c r="N49" s="115"/>
      <c r="O49" s="118"/>
      <c r="P4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9" s="113"/>
      <c r="R49" s="113"/>
      <c r="S49" s="107"/>
      <c r="T49" s="114"/>
    </row>
    <row r="50" spans="1:20" s="77" customFormat="1" x14ac:dyDescent="0.25">
      <c r="A50" s="121"/>
      <c r="B50" s="102"/>
      <c r="C50" s="109"/>
      <c r="D50" s="102"/>
      <c r="E50" s="109"/>
      <c r="F50" s="109"/>
      <c r="G50" s="91"/>
      <c r="H50" s="109"/>
      <c r="I50" s="109"/>
      <c r="J50" s="109"/>
      <c r="K50" s="117"/>
      <c r="L50" s="117"/>
      <c r="M50" s="117"/>
      <c r="N50" s="115"/>
      <c r="O50" s="118"/>
      <c r="P5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0" s="113"/>
      <c r="R50" s="113"/>
      <c r="S50" s="107"/>
      <c r="T50" s="114"/>
    </row>
    <row r="51" spans="1:20" s="77" customFormat="1" x14ac:dyDescent="0.25">
      <c r="A51" s="121"/>
      <c r="B51" s="102"/>
      <c r="C51" s="109"/>
      <c r="D51" s="102"/>
      <c r="E51" s="109"/>
      <c r="F51" s="109"/>
      <c r="G51" s="91"/>
      <c r="H51" s="109"/>
      <c r="I51" s="109"/>
      <c r="J51" s="109"/>
      <c r="K51" s="117"/>
      <c r="L51" s="117"/>
      <c r="M51" s="117"/>
      <c r="N51" s="115"/>
      <c r="O51" s="118"/>
      <c r="P5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1" s="113"/>
      <c r="R51" s="113"/>
      <c r="S51" s="107"/>
      <c r="T51" s="114"/>
    </row>
    <row r="52" spans="1:20" s="77" customFormat="1" x14ac:dyDescent="0.25">
      <c r="A52" s="121"/>
      <c r="B52" s="102"/>
      <c r="C52" s="109"/>
      <c r="D52" s="102"/>
      <c r="E52" s="109"/>
      <c r="F52" s="109"/>
      <c r="G52" s="91"/>
      <c r="H52" s="109"/>
      <c r="I52" s="109"/>
      <c r="J52" s="109"/>
      <c r="K52" s="117"/>
      <c r="L52" s="117"/>
      <c r="M52" s="117"/>
      <c r="N52" s="115"/>
      <c r="O52" s="118"/>
      <c r="P5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2" s="116"/>
      <c r="R52" s="113"/>
      <c r="S52" s="111"/>
      <c r="T52" s="114"/>
    </row>
    <row r="53" spans="1:20" s="77" customFormat="1" x14ac:dyDescent="0.25">
      <c r="A53" s="121"/>
      <c r="B53" s="102"/>
      <c r="C53" s="109"/>
      <c r="D53" s="102"/>
      <c r="E53" s="109"/>
      <c r="F53" s="109"/>
      <c r="G53" s="91"/>
      <c r="H53" s="109"/>
      <c r="I53" s="109"/>
      <c r="J53" s="109"/>
      <c r="K53" s="117"/>
      <c r="L53" s="117"/>
      <c r="M53" s="117"/>
      <c r="N53" s="115"/>
      <c r="O53" s="118"/>
      <c r="P5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3" s="113"/>
      <c r="R53" s="113"/>
      <c r="S53" s="107"/>
      <c r="T53" s="114"/>
    </row>
    <row r="54" spans="1:20" s="77" customFormat="1" x14ac:dyDescent="0.25">
      <c r="A54" s="121"/>
      <c r="B54" s="102"/>
      <c r="C54" s="109"/>
      <c r="D54" s="102"/>
      <c r="E54" s="109"/>
      <c r="F54" s="109"/>
      <c r="G54" s="91"/>
      <c r="H54" s="109"/>
      <c r="I54" s="109"/>
      <c r="J54" s="109"/>
      <c r="K54" s="117"/>
      <c r="L54" s="117"/>
      <c r="M54" s="117"/>
      <c r="N54" s="115"/>
      <c r="O54" s="118"/>
      <c r="P5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4" s="113"/>
      <c r="R54" s="113"/>
      <c r="S54" s="111"/>
      <c r="T54" s="114"/>
    </row>
    <row r="55" spans="1:20" s="77" customFormat="1" x14ac:dyDescent="0.25">
      <c r="A55" s="121"/>
      <c r="B55" s="102"/>
      <c r="C55" s="109"/>
      <c r="D55" s="102"/>
      <c r="E55" s="109"/>
      <c r="F55" s="109"/>
      <c r="G55" s="91"/>
      <c r="H55" s="109"/>
      <c r="I55" s="109"/>
      <c r="J55" s="109"/>
      <c r="K55" s="117"/>
      <c r="L55" s="117"/>
      <c r="M55" s="117"/>
      <c r="N55" s="115"/>
      <c r="O55" s="118"/>
      <c r="P5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5" s="113"/>
      <c r="R55" s="113"/>
      <c r="S55" s="107"/>
      <c r="T55" s="114"/>
    </row>
    <row r="56" spans="1:20" s="77" customFormat="1" x14ac:dyDescent="0.25">
      <c r="A56" s="121"/>
      <c r="B56" s="102"/>
      <c r="C56" s="109"/>
      <c r="D56" s="102"/>
      <c r="E56" s="109"/>
      <c r="F56" s="109"/>
      <c r="G56" s="91"/>
      <c r="H56" s="109"/>
      <c r="I56" s="109"/>
      <c r="J56" s="109"/>
      <c r="K56" s="117"/>
      <c r="L56" s="117"/>
      <c r="M56" s="117"/>
      <c r="N56" s="115"/>
      <c r="O56" s="118"/>
      <c r="P5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6" s="113"/>
      <c r="R56" s="113"/>
      <c r="S56" s="107"/>
      <c r="T56" s="114"/>
    </row>
    <row r="57" spans="1:20" s="77" customFormat="1" x14ac:dyDescent="0.25">
      <c r="A57" s="121"/>
      <c r="B57" s="102"/>
      <c r="C57" s="109"/>
      <c r="D57" s="102"/>
      <c r="E57" s="109"/>
      <c r="F57" s="109"/>
      <c r="G57" s="91"/>
      <c r="H57" s="109"/>
      <c r="I57" s="109"/>
      <c r="J57" s="109"/>
      <c r="K57" s="117"/>
      <c r="L57" s="117"/>
      <c r="M57" s="117"/>
      <c r="N57" s="115"/>
      <c r="O57" s="118"/>
      <c r="P5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7" s="113"/>
      <c r="R57" s="113"/>
      <c r="S57" s="107"/>
      <c r="T57" s="114"/>
    </row>
    <row r="58" spans="1:20" s="77" customFormat="1" x14ac:dyDescent="0.25">
      <c r="A58" s="121"/>
      <c r="B58" s="102"/>
      <c r="C58" s="109"/>
      <c r="D58" s="102"/>
      <c r="E58" s="109"/>
      <c r="F58" s="109"/>
      <c r="G58" s="91"/>
      <c r="H58" s="109"/>
      <c r="I58" s="109"/>
      <c r="J58" s="109"/>
      <c r="K58" s="117"/>
      <c r="L58" s="117"/>
      <c r="M58" s="117"/>
      <c r="N58" s="115"/>
      <c r="O58" s="118"/>
      <c r="P5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8" s="113"/>
      <c r="R58" s="113"/>
      <c r="S58" s="107"/>
      <c r="T58" s="114"/>
    </row>
    <row r="59" spans="1:20" s="77" customFormat="1" x14ac:dyDescent="0.25">
      <c r="A59" s="121"/>
      <c r="B59" s="102"/>
      <c r="C59" s="109"/>
      <c r="D59" s="102"/>
      <c r="E59" s="109"/>
      <c r="F59" s="109"/>
      <c r="G59" s="91"/>
      <c r="H59" s="109"/>
      <c r="I59" s="109"/>
      <c r="J59" s="109"/>
      <c r="K59" s="117"/>
      <c r="L59" s="117"/>
      <c r="M59" s="117"/>
      <c r="N59" s="115"/>
      <c r="O59" s="118"/>
      <c r="P5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9" s="113"/>
      <c r="R59" s="113"/>
      <c r="S59" s="107"/>
      <c r="T59" s="114"/>
    </row>
    <row r="60" spans="1:20" s="77" customFormat="1" x14ac:dyDescent="0.25">
      <c r="A60" s="121"/>
      <c r="B60" s="102"/>
      <c r="C60" s="109"/>
      <c r="D60" s="102"/>
      <c r="E60" s="109"/>
      <c r="F60" s="109"/>
      <c r="G60" s="91"/>
      <c r="H60" s="109"/>
      <c r="I60" s="109"/>
      <c r="J60" s="109"/>
      <c r="K60" s="117"/>
      <c r="L60" s="117"/>
      <c r="M60" s="117"/>
      <c r="N60" s="115"/>
      <c r="O60" s="118"/>
      <c r="P6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0" s="113"/>
      <c r="R60" s="113"/>
      <c r="S60" s="107"/>
      <c r="T60" s="114"/>
    </row>
    <row r="61" spans="1:20" s="77" customFormat="1" x14ac:dyDescent="0.25">
      <c r="A61" s="121"/>
      <c r="B61" s="102"/>
      <c r="C61" s="109"/>
      <c r="D61" s="102"/>
      <c r="E61" s="109"/>
      <c r="F61" s="109"/>
      <c r="G61" s="91"/>
      <c r="H61" s="109"/>
      <c r="I61" s="109"/>
      <c r="J61" s="109"/>
      <c r="K61" s="117"/>
      <c r="L61" s="117"/>
      <c r="M61" s="117"/>
      <c r="N61" s="115"/>
      <c r="O61" s="118"/>
      <c r="P6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1" s="113"/>
      <c r="R61" s="113"/>
      <c r="S61" s="107"/>
      <c r="T61" s="114"/>
    </row>
    <row r="62" spans="1:20" s="77" customFormat="1" x14ac:dyDescent="0.25">
      <c r="A62" s="121"/>
      <c r="B62" s="102"/>
      <c r="C62" s="109"/>
      <c r="D62" s="102"/>
      <c r="E62" s="109"/>
      <c r="F62" s="109"/>
      <c r="G62" s="91"/>
      <c r="H62" s="109"/>
      <c r="I62" s="109"/>
      <c r="J62" s="109"/>
      <c r="K62" s="117"/>
      <c r="L62" s="117"/>
      <c r="M62" s="117"/>
      <c r="N62" s="115"/>
      <c r="O62" s="118"/>
      <c r="P6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2" s="113"/>
      <c r="R62" s="113"/>
      <c r="S62" s="107"/>
      <c r="T62" s="114"/>
    </row>
    <row r="63" spans="1:20" s="77" customFormat="1" x14ac:dyDescent="0.25">
      <c r="A63" s="121"/>
      <c r="B63" s="102"/>
      <c r="C63" s="109"/>
      <c r="D63" s="102"/>
      <c r="E63" s="109"/>
      <c r="F63" s="109"/>
      <c r="G63" s="91"/>
      <c r="H63" s="109"/>
      <c r="I63" s="109"/>
      <c r="J63" s="109"/>
      <c r="K63" s="117"/>
      <c r="L63" s="117"/>
      <c r="M63" s="117"/>
      <c r="N63" s="115"/>
      <c r="O63" s="118"/>
      <c r="P6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3" s="113"/>
      <c r="R63" s="113"/>
      <c r="S63" s="107"/>
      <c r="T63" s="114"/>
    </row>
    <row r="64" spans="1:20" s="77" customFormat="1" x14ac:dyDescent="0.25">
      <c r="A64" s="121"/>
      <c r="B64" s="102"/>
      <c r="C64" s="109"/>
      <c r="D64" s="102"/>
      <c r="E64" s="109"/>
      <c r="F64" s="109"/>
      <c r="G64" s="91"/>
      <c r="H64" s="109"/>
      <c r="I64" s="109"/>
      <c r="J64" s="109"/>
      <c r="K64" s="117"/>
      <c r="L64" s="117"/>
      <c r="M64" s="117"/>
      <c r="N64" s="115"/>
      <c r="O64" s="118"/>
      <c r="P6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4" s="113"/>
      <c r="R64" s="113"/>
      <c r="S64" s="107"/>
      <c r="T64" s="114"/>
    </row>
    <row r="65" spans="1:20" s="77" customFormat="1" x14ac:dyDescent="0.25">
      <c r="A65" s="121"/>
      <c r="B65" s="102"/>
      <c r="C65" s="109"/>
      <c r="D65" s="102"/>
      <c r="E65" s="109"/>
      <c r="F65" s="109"/>
      <c r="G65" s="91"/>
      <c r="H65" s="109"/>
      <c r="I65" s="109"/>
      <c r="J65" s="109"/>
      <c r="K65" s="117"/>
      <c r="L65" s="117"/>
      <c r="M65" s="117"/>
      <c r="N65" s="115"/>
      <c r="O65" s="118"/>
      <c r="P6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5" s="113"/>
      <c r="R65" s="113"/>
      <c r="S65" s="107"/>
      <c r="T65" s="114"/>
    </row>
    <row r="66" spans="1:20" s="77" customFormat="1" x14ac:dyDescent="0.25">
      <c r="A66" s="121"/>
      <c r="B66" s="102"/>
      <c r="C66" s="109"/>
      <c r="D66" s="102"/>
      <c r="E66" s="109"/>
      <c r="F66" s="109"/>
      <c r="G66" s="91"/>
      <c r="H66" s="109"/>
      <c r="I66" s="109"/>
      <c r="J66" s="109"/>
      <c r="K66" s="117"/>
      <c r="L66" s="117"/>
      <c r="M66" s="117"/>
      <c r="N66" s="115"/>
      <c r="O66" s="118"/>
      <c r="P6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6" s="113"/>
      <c r="R66" s="113"/>
      <c r="S66" s="107"/>
      <c r="T66" s="114"/>
    </row>
    <row r="67" spans="1:20" s="77" customFormat="1" x14ac:dyDescent="0.25">
      <c r="A67" s="121"/>
      <c r="B67" s="102"/>
      <c r="C67" s="109"/>
      <c r="D67" s="102"/>
      <c r="E67" s="109"/>
      <c r="F67" s="109"/>
      <c r="G67" s="91"/>
      <c r="H67" s="109"/>
      <c r="I67" s="109"/>
      <c r="J67" s="109"/>
      <c r="K67" s="117"/>
      <c r="L67" s="117"/>
      <c r="M67" s="117"/>
      <c r="N67" s="115"/>
      <c r="O67" s="118"/>
      <c r="P6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7" s="113"/>
      <c r="R67" s="113"/>
      <c r="S67" s="107"/>
      <c r="T67" s="114"/>
    </row>
    <row r="68" spans="1:20" s="77" customFormat="1" x14ac:dyDescent="0.25">
      <c r="A68" s="121"/>
      <c r="B68" s="102"/>
      <c r="C68" s="109"/>
      <c r="D68" s="102"/>
      <c r="E68" s="109"/>
      <c r="F68" s="109"/>
      <c r="G68" s="91"/>
      <c r="H68" s="109"/>
      <c r="I68" s="109"/>
      <c r="J68" s="109"/>
      <c r="K68" s="117"/>
      <c r="L68" s="117"/>
      <c r="M68" s="117"/>
      <c r="N68" s="115"/>
      <c r="O68" s="118"/>
      <c r="P6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8" s="113"/>
      <c r="R68" s="113"/>
      <c r="S68" s="107"/>
      <c r="T68" s="114"/>
    </row>
    <row r="69" spans="1:20" s="77" customFormat="1" x14ac:dyDescent="0.25">
      <c r="A69" s="121"/>
      <c r="B69" s="102"/>
      <c r="C69" s="109"/>
      <c r="D69" s="102"/>
      <c r="E69" s="109"/>
      <c r="F69" s="109"/>
      <c r="G69" s="91"/>
      <c r="H69" s="109"/>
      <c r="I69" s="109"/>
      <c r="J69" s="109"/>
      <c r="K69" s="117"/>
      <c r="L69" s="117"/>
      <c r="M69" s="117"/>
      <c r="N69" s="113"/>
      <c r="O69" s="118"/>
      <c r="P6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9" s="113"/>
      <c r="R69" s="113"/>
      <c r="S69" s="107"/>
      <c r="T69" s="114"/>
    </row>
    <row r="70" spans="1:20" s="77" customFormat="1" x14ac:dyDescent="0.25">
      <c r="A70" s="121"/>
      <c r="B70" s="102"/>
      <c r="C70" s="109"/>
      <c r="D70" s="102"/>
      <c r="E70" s="109"/>
      <c r="F70" s="109"/>
      <c r="G70" s="91"/>
      <c r="H70" s="109"/>
      <c r="I70" s="109"/>
      <c r="J70" s="109"/>
      <c r="K70" s="117"/>
      <c r="L70" s="117"/>
      <c r="M70" s="117"/>
      <c r="N70" s="113"/>
      <c r="O70" s="118"/>
      <c r="P7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0" s="113"/>
      <c r="R70" s="113"/>
      <c r="S70" s="107"/>
      <c r="T70" s="114"/>
    </row>
    <row r="71" spans="1:20" s="77" customFormat="1" x14ac:dyDescent="0.25">
      <c r="A71" s="121"/>
      <c r="B71" s="102"/>
      <c r="C71" s="109"/>
      <c r="D71" s="102"/>
      <c r="E71" s="109"/>
      <c r="F71" s="109"/>
      <c r="G71" s="91"/>
      <c r="H71" s="109"/>
      <c r="I71" s="109"/>
      <c r="J71" s="109"/>
      <c r="K71" s="117"/>
      <c r="L71" s="117"/>
      <c r="M71" s="117"/>
      <c r="N71" s="113"/>
      <c r="O71" s="118"/>
      <c r="P7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1" s="113"/>
      <c r="R71" s="113"/>
      <c r="S71" s="108"/>
      <c r="T71" s="114"/>
    </row>
    <row r="72" spans="1:20" s="77" customFormat="1" x14ac:dyDescent="0.25">
      <c r="A72" s="121"/>
      <c r="B72" s="102"/>
      <c r="C72" s="109"/>
      <c r="D72" s="102"/>
      <c r="E72" s="109"/>
      <c r="F72" s="109"/>
      <c r="G72" s="91"/>
      <c r="H72" s="109"/>
      <c r="I72" s="109"/>
      <c r="J72" s="109"/>
      <c r="K72" s="117"/>
      <c r="L72" s="117"/>
      <c r="M72" s="117"/>
      <c r="N72" s="113"/>
      <c r="O72" s="118"/>
      <c r="P7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2" s="113"/>
      <c r="R72" s="113"/>
      <c r="S72" s="107"/>
      <c r="T72" s="114"/>
    </row>
    <row r="73" spans="1:20" s="77" customFormat="1" x14ac:dyDescent="0.25">
      <c r="A73" s="121"/>
      <c r="B73" s="102"/>
      <c r="C73" s="109"/>
      <c r="D73" s="102"/>
      <c r="E73" s="109"/>
      <c r="F73" s="109"/>
      <c r="G73" s="91"/>
      <c r="H73" s="109"/>
      <c r="I73" s="109"/>
      <c r="J73" s="109"/>
      <c r="K73" s="117"/>
      <c r="L73" s="117"/>
      <c r="M73" s="117"/>
      <c r="N73" s="115"/>
      <c r="O73" s="118"/>
      <c r="P7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3" s="113"/>
      <c r="R73" s="113"/>
      <c r="S73" s="107"/>
      <c r="T73" s="114"/>
    </row>
    <row r="74" spans="1:20" s="77" customFormat="1" x14ac:dyDescent="0.25">
      <c r="A74" s="121"/>
      <c r="B74" s="102"/>
      <c r="C74" s="109"/>
      <c r="D74" s="102"/>
      <c r="E74" s="109"/>
      <c r="F74" s="109"/>
      <c r="G74" s="91"/>
      <c r="H74" s="109"/>
      <c r="I74" s="109"/>
      <c r="J74" s="109"/>
      <c r="K74" s="117"/>
      <c r="L74" s="117"/>
      <c r="M74" s="117"/>
      <c r="N74" s="115"/>
      <c r="O74" s="118"/>
      <c r="P7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4" s="113"/>
      <c r="R74" s="113"/>
      <c r="S74" s="107"/>
      <c r="T74" s="114"/>
    </row>
    <row r="75" spans="1:20" s="77" customFormat="1" x14ac:dyDescent="0.25">
      <c r="A75" s="121"/>
      <c r="B75" s="102"/>
      <c r="C75" s="109"/>
      <c r="D75" s="102"/>
      <c r="E75" s="109"/>
      <c r="F75" s="109"/>
      <c r="G75" s="91"/>
      <c r="H75" s="109"/>
      <c r="I75" s="109"/>
      <c r="J75" s="109"/>
      <c r="K75" s="117"/>
      <c r="L75" s="117"/>
      <c r="M75" s="117"/>
      <c r="N75" s="113"/>
      <c r="O75" s="118"/>
      <c r="P7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5" s="113"/>
      <c r="R75" s="113"/>
      <c r="S75" s="107"/>
      <c r="T75" s="114"/>
    </row>
    <row r="76" spans="1:20" s="77" customFormat="1" x14ac:dyDescent="0.25">
      <c r="A76" s="121"/>
      <c r="B76" s="102"/>
      <c r="C76" s="109"/>
      <c r="D76" s="102"/>
      <c r="E76" s="109"/>
      <c r="F76" s="109"/>
      <c r="G76" s="91"/>
      <c r="H76" s="109"/>
      <c r="I76" s="109"/>
      <c r="J76" s="109"/>
      <c r="K76" s="117"/>
      <c r="L76" s="117"/>
      <c r="M76" s="117"/>
      <c r="N76" s="113"/>
      <c r="O76" s="118"/>
      <c r="P7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6" s="113"/>
      <c r="R76" s="113"/>
      <c r="S76" s="107"/>
      <c r="T76" s="114"/>
    </row>
    <row r="77" spans="1:20" s="77" customFormat="1" x14ac:dyDescent="0.25">
      <c r="A77" s="121"/>
      <c r="B77" s="102"/>
      <c r="C77" s="109"/>
      <c r="D77" s="102"/>
      <c r="E77" s="109"/>
      <c r="F77" s="109"/>
      <c r="G77" s="91"/>
      <c r="H77" s="109"/>
      <c r="I77" s="109"/>
      <c r="J77" s="109"/>
      <c r="K77" s="117"/>
      <c r="L77" s="117"/>
      <c r="M77" s="117"/>
      <c r="N77" s="115"/>
      <c r="O77" s="118"/>
      <c r="P7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7" s="113"/>
      <c r="R77" s="113"/>
      <c r="S77" s="107"/>
      <c r="T77" s="114"/>
    </row>
    <row r="78" spans="1:20" s="77" customFormat="1" x14ac:dyDescent="0.25">
      <c r="A78" s="121"/>
      <c r="B78" s="102"/>
      <c r="C78" s="109"/>
      <c r="D78" s="102"/>
      <c r="E78" s="109"/>
      <c r="F78" s="109"/>
      <c r="G78" s="91"/>
      <c r="H78" s="109"/>
      <c r="I78" s="109"/>
      <c r="J78" s="109"/>
      <c r="K78" s="117"/>
      <c r="L78" s="117"/>
      <c r="M78" s="117"/>
      <c r="N78" s="115"/>
      <c r="O78" s="118"/>
      <c r="P7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8" s="113"/>
      <c r="R78" s="113"/>
      <c r="S78" s="107"/>
      <c r="T78" s="114"/>
    </row>
    <row r="79" spans="1:20" s="77" customFormat="1" x14ac:dyDescent="0.25">
      <c r="A79" s="121"/>
      <c r="B79" s="102"/>
      <c r="C79" s="109"/>
      <c r="D79" s="102"/>
      <c r="E79" s="109"/>
      <c r="F79" s="109"/>
      <c r="G79" s="91"/>
      <c r="H79" s="109"/>
      <c r="I79" s="109"/>
      <c r="J79" s="109"/>
      <c r="K79" s="117"/>
      <c r="L79" s="117"/>
      <c r="M79" s="117"/>
      <c r="N79" s="115"/>
      <c r="O79" s="118"/>
      <c r="P7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9" s="113"/>
      <c r="R79" s="113"/>
      <c r="S79" s="107"/>
      <c r="T79" s="114"/>
    </row>
    <row r="80" spans="1:20" s="77" customFormat="1" x14ac:dyDescent="0.25">
      <c r="A80" s="121"/>
      <c r="B80" s="102"/>
      <c r="C80" s="109"/>
      <c r="D80" s="102"/>
      <c r="E80" s="109"/>
      <c r="F80" s="109"/>
      <c r="G80" s="91"/>
      <c r="H80" s="109"/>
      <c r="I80" s="109"/>
      <c r="J80" s="109"/>
      <c r="K80" s="117"/>
      <c r="L80" s="117"/>
      <c r="M80" s="117"/>
      <c r="N80" s="115"/>
      <c r="O80" s="118"/>
      <c r="P8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0" s="113"/>
      <c r="R80" s="113"/>
      <c r="S80" s="107"/>
      <c r="T80" s="114"/>
    </row>
    <row r="81" spans="1:20" s="77" customFormat="1" x14ac:dyDescent="0.25">
      <c r="A81" s="121"/>
      <c r="B81" s="102"/>
      <c r="C81" s="109"/>
      <c r="D81" s="102"/>
      <c r="E81" s="109"/>
      <c r="F81" s="109"/>
      <c r="G81" s="91"/>
      <c r="H81" s="109"/>
      <c r="I81" s="109"/>
      <c r="J81" s="109"/>
      <c r="K81" s="117"/>
      <c r="L81" s="117"/>
      <c r="M81" s="117"/>
      <c r="N81" s="115"/>
      <c r="O81" s="118"/>
      <c r="P8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1" s="113"/>
      <c r="R81" s="113"/>
      <c r="S81" s="107"/>
      <c r="T81" s="114"/>
    </row>
    <row r="82" spans="1:20" s="77" customFormat="1" x14ac:dyDescent="0.25">
      <c r="A82" s="121"/>
      <c r="B82" s="102"/>
      <c r="C82" s="109"/>
      <c r="D82" s="102"/>
      <c r="E82" s="109"/>
      <c r="F82" s="109"/>
      <c r="G82" s="91"/>
      <c r="H82" s="109"/>
      <c r="I82" s="109"/>
      <c r="J82" s="109"/>
      <c r="K82" s="117"/>
      <c r="L82" s="117"/>
      <c r="M82" s="117"/>
      <c r="N82" s="115"/>
      <c r="O82" s="118"/>
      <c r="P8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2" s="113"/>
      <c r="R82" s="113"/>
      <c r="S82" s="107"/>
      <c r="T82" s="114"/>
    </row>
    <row r="83" spans="1:20" s="77" customFormat="1" x14ac:dyDescent="0.25">
      <c r="A83" s="121"/>
      <c r="B83" s="102"/>
      <c r="C83" s="109"/>
      <c r="D83" s="102"/>
      <c r="E83" s="109"/>
      <c r="F83" s="109"/>
      <c r="G83" s="91"/>
      <c r="H83" s="109"/>
      <c r="I83" s="109"/>
      <c r="J83" s="109"/>
      <c r="K83" s="117"/>
      <c r="L83" s="117"/>
      <c r="M83" s="117"/>
      <c r="N83" s="113"/>
      <c r="O83" s="118"/>
      <c r="P8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3" s="113"/>
      <c r="R83" s="113"/>
      <c r="S83" s="107"/>
      <c r="T83" s="114"/>
    </row>
    <row r="84" spans="1:20" s="77" customFormat="1" x14ac:dyDescent="0.25">
      <c r="A84" s="121"/>
      <c r="B84" s="102"/>
      <c r="C84" s="109"/>
      <c r="D84" s="102"/>
      <c r="E84" s="109"/>
      <c r="F84" s="109"/>
      <c r="G84" s="91"/>
      <c r="H84" s="109"/>
      <c r="I84" s="109"/>
      <c r="J84" s="109"/>
      <c r="K84" s="117"/>
      <c r="L84" s="117"/>
      <c r="M84" s="117"/>
      <c r="N84" s="113"/>
      <c r="O84" s="118"/>
      <c r="P8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4" s="113"/>
      <c r="R84" s="113"/>
      <c r="S84" s="107"/>
      <c r="T84" s="114"/>
    </row>
    <row r="85" spans="1:20" s="77" customFormat="1" x14ac:dyDescent="0.25">
      <c r="A85" s="121"/>
      <c r="B85" s="102"/>
      <c r="C85" s="109"/>
      <c r="D85" s="102"/>
      <c r="E85" s="109"/>
      <c r="F85" s="109"/>
      <c r="G85" s="91"/>
      <c r="H85" s="109"/>
      <c r="I85" s="109"/>
      <c r="J85" s="109"/>
      <c r="K85" s="117"/>
      <c r="L85" s="117"/>
      <c r="M85" s="117"/>
      <c r="N85" s="115"/>
      <c r="O85" s="118"/>
      <c r="P8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5" s="113"/>
      <c r="R85" s="113"/>
      <c r="S85" s="107"/>
      <c r="T85" s="114"/>
    </row>
    <row r="86" spans="1:20" s="77" customFormat="1" x14ac:dyDescent="0.25">
      <c r="A86" s="121"/>
      <c r="B86" s="102"/>
      <c r="C86" s="109"/>
      <c r="D86" s="102"/>
      <c r="E86" s="109"/>
      <c r="F86" s="109"/>
      <c r="G86" s="91"/>
      <c r="H86" s="109"/>
      <c r="I86" s="109"/>
      <c r="J86" s="109"/>
      <c r="K86" s="117"/>
      <c r="L86" s="117"/>
      <c r="M86" s="117"/>
      <c r="N86" s="115"/>
      <c r="O86" s="118"/>
      <c r="P8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6" s="113"/>
      <c r="R86" s="113"/>
      <c r="S86" s="107"/>
      <c r="T86" s="114"/>
    </row>
    <row r="87" spans="1:20" s="77" customFormat="1" x14ac:dyDescent="0.25">
      <c r="A87" s="121"/>
      <c r="B87" s="102"/>
      <c r="C87" s="109"/>
      <c r="D87" s="102"/>
      <c r="E87" s="109"/>
      <c r="F87" s="109"/>
      <c r="G87" s="91"/>
      <c r="H87" s="109"/>
      <c r="I87" s="109"/>
      <c r="J87" s="109"/>
      <c r="K87" s="117"/>
      <c r="L87" s="117"/>
      <c r="M87" s="117"/>
      <c r="N87" s="113"/>
      <c r="O87" s="118"/>
      <c r="P8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7" s="113"/>
      <c r="R87" s="113"/>
      <c r="S87" s="108"/>
      <c r="T87" s="114"/>
    </row>
    <row r="88" spans="1:20" s="77" customFormat="1" x14ac:dyDescent="0.25">
      <c r="A88" s="121"/>
      <c r="B88" s="102"/>
      <c r="C88" s="109"/>
      <c r="D88" s="102"/>
      <c r="E88" s="109"/>
      <c r="F88" s="109"/>
      <c r="G88" s="91"/>
      <c r="H88" s="109"/>
      <c r="I88" s="109"/>
      <c r="J88" s="109"/>
      <c r="K88" s="117"/>
      <c r="L88" s="117"/>
      <c r="M88" s="117"/>
      <c r="N88" s="113"/>
      <c r="O88" s="118"/>
      <c r="P8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8" s="113"/>
      <c r="R88" s="113"/>
      <c r="S88" s="108"/>
      <c r="T88" s="114"/>
    </row>
    <row r="89" spans="1:20" s="77" customFormat="1" x14ac:dyDescent="0.25">
      <c r="A89" s="121"/>
      <c r="B89" s="102"/>
      <c r="C89" s="109"/>
      <c r="D89" s="102"/>
      <c r="E89" s="109"/>
      <c r="F89" s="109"/>
      <c r="G89" s="91"/>
      <c r="H89" s="109"/>
      <c r="I89" s="109"/>
      <c r="J89" s="109"/>
      <c r="K89" s="117"/>
      <c r="L89" s="117"/>
      <c r="M89" s="117"/>
      <c r="N89" s="115"/>
      <c r="O89" s="118"/>
      <c r="P8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9" s="113"/>
      <c r="R89" s="113"/>
      <c r="S89" s="107"/>
      <c r="T89" s="114"/>
    </row>
    <row r="90" spans="1:20" s="77" customFormat="1" x14ac:dyDescent="0.25">
      <c r="A90" s="121"/>
      <c r="B90" s="102"/>
      <c r="C90" s="109"/>
      <c r="D90" s="102"/>
      <c r="E90" s="109"/>
      <c r="F90" s="109"/>
      <c r="G90" s="91"/>
      <c r="H90" s="109"/>
      <c r="I90" s="109"/>
      <c r="J90" s="109"/>
      <c r="K90" s="117"/>
      <c r="L90" s="117"/>
      <c r="M90" s="117"/>
      <c r="N90" s="115"/>
      <c r="O90" s="118"/>
      <c r="P9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0" s="113"/>
      <c r="R90" s="113"/>
      <c r="S90" s="107"/>
      <c r="T90" s="114"/>
    </row>
    <row r="91" spans="1:20" s="77" customFormat="1" x14ac:dyDescent="0.25">
      <c r="A91" s="121"/>
      <c r="B91" s="102"/>
      <c r="C91" s="109"/>
      <c r="D91" s="102"/>
      <c r="E91" s="109"/>
      <c r="F91" s="109"/>
      <c r="G91" s="91"/>
      <c r="H91" s="109"/>
      <c r="I91" s="109"/>
      <c r="J91" s="109"/>
      <c r="K91" s="117"/>
      <c r="L91" s="117"/>
      <c r="M91" s="117"/>
      <c r="N91" s="115"/>
      <c r="O91" s="118"/>
      <c r="P9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1" s="113"/>
      <c r="R91" s="113"/>
      <c r="S91" s="107"/>
      <c r="T91" s="114"/>
    </row>
    <row r="92" spans="1:20" s="77" customFormat="1" x14ac:dyDescent="0.25">
      <c r="A92" s="121"/>
      <c r="B92" s="102"/>
      <c r="C92" s="109"/>
      <c r="D92" s="102"/>
      <c r="E92" s="109"/>
      <c r="F92" s="109"/>
      <c r="G92" s="91"/>
      <c r="H92" s="109"/>
      <c r="I92" s="109"/>
      <c r="J92" s="109"/>
      <c r="K92" s="117"/>
      <c r="L92" s="117"/>
      <c r="M92" s="117"/>
      <c r="N92" s="115"/>
      <c r="O92" s="118"/>
      <c r="P9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2" s="113"/>
      <c r="R92" s="113"/>
      <c r="S92" s="107"/>
      <c r="T92" s="114"/>
    </row>
    <row r="93" spans="1:20" s="77" customFormat="1" x14ac:dyDescent="0.25">
      <c r="A93" s="121"/>
      <c r="B93" s="102"/>
      <c r="C93" s="109"/>
      <c r="D93" s="102"/>
      <c r="E93" s="109"/>
      <c r="F93" s="109"/>
      <c r="G93" s="91"/>
      <c r="H93" s="109"/>
      <c r="I93" s="109"/>
      <c r="J93" s="109"/>
      <c r="K93" s="117"/>
      <c r="L93" s="117"/>
      <c r="M93" s="117"/>
      <c r="N93" s="115"/>
      <c r="O93" s="118"/>
      <c r="P9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3" s="113"/>
      <c r="R93" s="113"/>
      <c r="S93" s="107"/>
      <c r="T93" s="114"/>
    </row>
    <row r="94" spans="1:20" s="77" customFormat="1" x14ac:dyDescent="0.25">
      <c r="A94" s="121"/>
      <c r="B94" s="102"/>
      <c r="C94" s="109"/>
      <c r="D94" s="102"/>
      <c r="E94" s="109"/>
      <c r="F94" s="109"/>
      <c r="G94" s="91"/>
      <c r="H94" s="109"/>
      <c r="I94" s="109"/>
      <c r="J94" s="109"/>
      <c r="K94" s="117"/>
      <c r="L94" s="117"/>
      <c r="M94" s="117"/>
      <c r="N94" s="115"/>
      <c r="O94" s="118"/>
      <c r="P9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4" s="113"/>
      <c r="R94" s="113"/>
      <c r="S94" s="107"/>
      <c r="T94" s="114"/>
    </row>
    <row r="95" spans="1:20" s="77" customFormat="1" x14ac:dyDescent="0.25">
      <c r="A95" s="121"/>
      <c r="B95" s="102"/>
      <c r="C95" s="109"/>
      <c r="D95" s="102"/>
      <c r="E95" s="109"/>
      <c r="F95" s="109"/>
      <c r="G95" s="91"/>
      <c r="H95" s="109"/>
      <c r="I95" s="109"/>
      <c r="J95" s="109"/>
      <c r="K95" s="117"/>
      <c r="L95" s="117"/>
      <c r="M95" s="117"/>
      <c r="N95" s="115"/>
      <c r="O95" s="118"/>
      <c r="P9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5" s="113"/>
      <c r="R95" s="113"/>
      <c r="S95" s="107"/>
      <c r="T95" s="114"/>
    </row>
    <row r="96" spans="1:20" s="77" customFormat="1" x14ac:dyDescent="0.25">
      <c r="A96" s="121"/>
      <c r="B96" s="102"/>
      <c r="C96" s="109"/>
      <c r="D96" s="102"/>
      <c r="E96" s="109"/>
      <c r="F96" s="109"/>
      <c r="G96" s="91"/>
      <c r="H96" s="109"/>
      <c r="I96" s="109"/>
      <c r="J96" s="109"/>
      <c r="K96" s="117"/>
      <c r="L96" s="117"/>
      <c r="M96" s="117"/>
      <c r="N96" s="115"/>
      <c r="O96" s="118"/>
      <c r="P9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6" s="113"/>
      <c r="R96" s="113"/>
      <c r="S96" s="107"/>
      <c r="T96" s="114"/>
    </row>
    <row r="97" spans="1:20" s="77" customFormat="1" x14ac:dyDescent="0.25">
      <c r="A97" s="121"/>
      <c r="B97" s="102"/>
      <c r="C97" s="109"/>
      <c r="D97" s="102"/>
      <c r="E97" s="109"/>
      <c r="F97" s="109"/>
      <c r="G97" s="91"/>
      <c r="H97" s="109"/>
      <c r="I97" s="109"/>
      <c r="J97" s="109"/>
      <c r="K97" s="117"/>
      <c r="L97" s="117"/>
      <c r="M97" s="117"/>
      <c r="N97" s="115"/>
      <c r="O97" s="118"/>
      <c r="P9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7" s="113"/>
      <c r="R97" s="113"/>
      <c r="S97" s="107"/>
      <c r="T97" s="114"/>
    </row>
    <row r="98" spans="1:20" s="77" customFormat="1" x14ac:dyDescent="0.25">
      <c r="A98" s="121"/>
      <c r="B98" s="102"/>
      <c r="C98" s="109"/>
      <c r="D98" s="102"/>
      <c r="E98" s="109"/>
      <c r="F98" s="109"/>
      <c r="G98" s="91"/>
      <c r="H98" s="109"/>
      <c r="I98" s="109"/>
      <c r="J98" s="109"/>
      <c r="K98" s="117"/>
      <c r="L98" s="117"/>
      <c r="M98" s="117"/>
      <c r="N98" s="115"/>
      <c r="O98" s="118"/>
      <c r="P9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8" s="113"/>
      <c r="R98" s="113"/>
      <c r="S98" s="107"/>
      <c r="T98" s="114"/>
    </row>
    <row r="99" spans="1:20" s="77" customFormat="1" x14ac:dyDescent="0.25">
      <c r="A99" s="121"/>
      <c r="B99" s="102"/>
      <c r="C99" s="109"/>
      <c r="D99" s="102"/>
      <c r="E99" s="109"/>
      <c r="F99" s="109"/>
      <c r="G99" s="91"/>
      <c r="H99" s="109"/>
      <c r="I99" s="109"/>
      <c r="J99" s="109"/>
      <c r="K99" s="117"/>
      <c r="L99" s="117"/>
      <c r="M99" s="117"/>
      <c r="N99" s="113"/>
      <c r="O99" s="118"/>
      <c r="P9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9" s="113"/>
      <c r="R99" s="113"/>
      <c r="S99" s="108"/>
      <c r="T99" s="114"/>
    </row>
    <row r="100" spans="1:20" s="77" customFormat="1" x14ac:dyDescent="0.25">
      <c r="A100" s="121"/>
      <c r="B100" s="102"/>
      <c r="C100" s="109"/>
      <c r="D100" s="102"/>
      <c r="E100" s="109"/>
      <c r="F100" s="109"/>
      <c r="G100" s="91"/>
      <c r="H100" s="109"/>
      <c r="I100" s="109"/>
      <c r="J100" s="109"/>
      <c r="K100" s="117"/>
      <c r="L100" s="117"/>
      <c r="M100" s="117"/>
      <c r="N100" s="113"/>
      <c r="O100" s="118"/>
      <c r="P10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0" s="116"/>
      <c r="R100" s="113"/>
      <c r="S100" s="111"/>
      <c r="T100" s="114"/>
    </row>
    <row r="101" spans="1:20" s="77" customFormat="1" x14ac:dyDescent="0.25">
      <c r="A101" s="121"/>
      <c r="B101" s="102"/>
      <c r="C101" s="109"/>
      <c r="D101" s="102"/>
      <c r="E101" s="109"/>
      <c r="F101" s="109"/>
      <c r="G101" s="91"/>
      <c r="H101" s="109"/>
      <c r="I101" s="109"/>
      <c r="J101" s="109"/>
      <c r="K101" s="117"/>
      <c r="L101" s="117"/>
      <c r="M101" s="117"/>
      <c r="N101" s="113"/>
      <c r="O101" s="118"/>
      <c r="P10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1" s="113"/>
      <c r="R101" s="113"/>
      <c r="S101" s="108"/>
      <c r="T101" s="114"/>
    </row>
    <row r="102" spans="1:20" x14ac:dyDescent="0.25">
      <c r="A102" s="121"/>
      <c r="B102" s="102"/>
      <c r="C102" s="109"/>
      <c r="D102" s="102"/>
      <c r="E102" s="109"/>
      <c r="F102" s="109"/>
      <c r="G102" s="91"/>
      <c r="H102" s="109"/>
      <c r="I102" s="109"/>
      <c r="J102" s="109"/>
      <c r="K102" s="117"/>
      <c r="L102" s="117"/>
      <c r="M102" s="117"/>
      <c r="N102" s="113"/>
      <c r="O102" s="118"/>
      <c r="P10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2" s="113"/>
      <c r="R102" s="113"/>
      <c r="S102" s="108"/>
    </row>
    <row r="103" spans="1:20" x14ac:dyDescent="0.25">
      <c r="A103" s="121"/>
      <c r="B103" s="102"/>
      <c r="C103" s="109"/>
      <c r="D103" s="102"/>
      <c r="E103" s="109"/>
      <c r="F103" s="109"/>
      <c r="G103" s="91"/>
      <c r="H103" s="109"/>
      <c r="I103" s="109"/>
      <c r="J103" s="109"/>
      <c r="K103" s="117"/>
      <c r="L103" s="117"/>
      <c r="M103" s="117"/>
      <c r="N103" s="115"/>
      <c r="O103" s="118"/>
      <c r="P10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3" s="113"/>
      <c r="R103" s="113"/>
      <c r="S103" s="107"/>
    </row>
    <row r="104" spans="1:20" x14ac:dyDescent="0.25">
      <c r="A104" s="121"/>
      <c r="B104" s="102"/>
      <c r="C104" s="109"/>
      <c r="D104" s="102"/>
      <c r="E104" s="109"/>
      <c r="F104" s="109"/>
      <c r="G104" s="91"/>
      <c r="H104" s="109"/>
      <c r="I104" s="109"/>
      <c r="J104" s="109"/>
      <c r="K104" s="117"/>
      <c r="L104" s="117"/>
      <c r="M104" s="117"/>
      <c r="N104" s="115"/>
      <c r="O104" s="118"/>
      <c r="P10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4" s="113"/>
      <c r="R104" s="113"/>
      <c r="S104" s="107"/>
    </row>
    <row r="105" spans="1:20" x14ac:dyDescent="0.25">
      <c r="A105" s="121"/>
      <c r="B105" s="102"/>
      <c r="C105" s="109"/>
      <c r="D105" s="102"/>
      <c r="E105" s="109"/>
      <c r="F105" s="109"/>
      <c r="G105" s="91"/>
      <c r="H105" s="109"/>
      <c r="I105" s="109"/>
      <c r="J105" s="109"/>
      <c r="K105" s="117"/>
      <c r="L105" s="117"/>
      <c r="M105" s="117"/>
      <c r="N105" s="113"/>
      <c r="O105" s="118"/>
      <c r="P10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5" s="113"/>
      <c r="R105" s="113"/>
      <c r="S105" s="107"/>
    </row>
    <row r="106" spans="1:20" x14ac:dyDescent="0.25">
      <c r="A106" s="121"/>
      <c r="B106" s="102"/>
      <c r="C106" s="109"/>
      <c r="D106" s="102"/>
      <c r="E106" s="109"/>
      <c r="F106" s="109"/>
      <c r="G106" s="91"/>
      <c r="H106" s="109"/>
      <c r="I106" s="109"/>
      <c r="J106" s="109"/>
      <c r="K106" s="117"/>
      <c r="L106" s="117"/>
      <c r="M106" s="117"/>
      <c r="N106" s="113"/>
      <c r="O106" s="118"/>
      <c r="P10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6" s="113"/>
      <c r="R106" s="113"/>
      <c r="S106" s="107"/>
    </row>
    <row r="107" spans="1:20" x14ac:dyDescent="0.25">
      <c r="A107" s="121"/>
      <c r="B107" s="102"/>
      <c r="C107" s="109"/>
      <c r="D107" s="102"/>
      <c r="E107" s="109"/>
      <c r="F107" s="109"/>
      <c r="G107" s="91"/>
      <c r="H107" s="109"/>
      <c r="I107" s="109"/>
      <c r="J107" s="109"/>
      <c r="K107" s="117"/>
      <c r="L107" s="117"/>
      <c r="M107" s="117"/>
      <c r="N107" s="115"/>
      <c r="O107" s="118"/>
      <c r="P10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7" s="113"/>
      <c r="R107" s="113"/>
      <c r="S107" s="107"/>
    </row>
    <row r="108" spans="1:20" x14ac:dyDescent="0.25">
      <c r="A108" s="121"/>
      <c r="B108" s="102"/>
      <c r="C108" s="109"/>
      <c r="D108" s="102"/>
      <c r="E108" s="109"/>
      <c r="F108" s="109"/>
      <c r="G108" s="91"/>
      <c r="H108" s="109"/>
      <c r="I108" s="109"/>
      <c r="J108" s="109"/>
      <c r="K108" s="117"/>
      <c r="L108" s="117"/>
      <c r="M108" s="117"/>
      <c r="N108" s="115"/>
      <c r="O108" s="118"/>
      <c r="P10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8" s="113"/>
      <c r="R108" s="113"/>
      <c r="S108" s="107"/>
    </row>
    <row r="109" spans="1:20" x14ac:dyDescent="0.25">
      <c r="A109" s="121"/>
      <c r="B109" s="102"/>
      <c r="C109" s="109"/>
      <c r="D109" s="102"/>
      <c r="E109" s="109"/>
      <c r="F109" s="109"/>
      <c r="G109" s="91"/>
      <c r="H109" s="109"/>
      <c r="I109" s="109"/>
      <c r="J109" s="109"/>
      <c r="K109" s="117"/>
      <c r="L109" s="117"/>
      <c r="M109" s="117"/>
      <c r="N109" s="115"/>
      <c r="O109" s="118"/>
      <c r="P10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9" s="113"/>
      <c r="R109" s="113"/>
      <c r="S109" s="107"/>
    </row>
    <row r="110" spans="1:20" x14ac:dyDescent="0.25">
      <c r="A110" s="121"/>
      <c r="B110" s="102"/>
      <c r="C110" s="109"/>
      <c r="D110" s="102"/>
      <c r="E110" s="109"/>
      <c r="F110" s="109"/>
      <c r="G110" s="91"/>
      <c r="H110" s="109"/>
      <c r="I110" s="109"/>
      <c r="J110" s="109"/>
      <c r="K110" s="117"/>
      <c r="L110" s="117"/>
      <c r="M110" s="117"/>
      <c r="N110" s="115"/>
      <c r="O110" s="118"/>
      <c r="P11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0" s="113"/>
      <c r="R110" s="113"/>
      <c r="S110" s="107"/>
    </row>
    <row r="111" spans="1:20" x14ac:dyDescent="0.25">
      <c r="A111" s="121"/>
      <c r="B111" s="102"/>
      <c r="C111" s="109"/>
      <c r="D111" s="102"/>
      <c r="E111" s="109"/>
      <c r="F111" s="109"/>
      <c r="G111" s="91"/>
      <c r="H111" s="109"/>
      <c r="I111" s="109"/>
      <c r="J111" s="109"/>
      <c r="K111" s="117"/>
      <c r="L111" s="117"/>
      <c r="M111" s="117"/>
      <c r="N111" s="115"/>
      <c r="O111" s="118"/>
      <c r="P11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1" s="113"/>
      <c r="R111" s="113"/>
      <c r="S111" s="107"/>
    </row>
    <row r="112" spans="1:20" x14ac:dyDescent="0.25">
      <c r="A112" s="121"/>
      <c r="B112" s="102"/>
      <c r="C112" s="109"/>
      <c r="D112" s="102"/>
      <c r="E112" s="109"/>
      <c r="F112" s="109"/>
      <c r="G112" s="91"/>
      <c r="H112" s="109"/>
      <c r="I112" s="109"/>
      <c r="J112" s="109"/>
      <c r="K112" s="117"/>
      <c r="L112" s="117"/>
      <c r="M112" s="117"/>
      <c r="N112" s="115"/>
      <c r="O112" s="118"/>
      <c r="P11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2" s="113"/>
      <c r="R112" s="113"/>
      <c r="S112" s="107"/>
    </row>
    <row r="113" spans="1:19" x14ac:dyDescent="0.25">
      <c r="A113" s="121"/>
      <c r="B113" s="102"/>
      <c r="C113" s="109"/>
      <c r="D113" s="102"/>
      <c r="E113" s="109"/>
      <c r="F113" s="109"/>
      <c r="G113" s="91"/>
      <c r="H113" s="109"/>
      <c r="I113" s="109"/>
      <c r="J113" s="109"/>
      <c r="K113" s="117"/>
      <c r="L113" s="117"/>
      <c r="M113" s="117"/>
      <c r="N113" s="113"/>
      <c r="O113" s="118"/>
      <c r="P11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3" s="113"/>
      <c r="R113" s="113"/>
      <c r="S113" s="108"/>
    </row>
    <row r="114" spans="1:19" x14ac:dyDescent="0.25">
      <c r="A114" s="121"/>
      <c r="B114" s="102"/>
      <c r="C114" s="109"/>
      <c r="D114" s="102"/>
      <c r="E114" s="109"/>
      <c r="F114" s="109"/>
      <c r="G114" s="91"/>
      <c r="H114" s="109"/>
      <c r="I114" s="109"/>
      <c r="J114" s="109"/>
      <c r="K114" s="117"/>
      <c r="L114" s="117"/>
      <c r="M114" s="117"/>
      <c r="N114" s="113"/>
      <c r="O114" s="118"/>
      <c r="P11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4" s="113"/>
      <c r="R114" s="113"/>
      <c r="S114" s="108"/>
    </row>
    <row r="115" spans="1:19" x14ac:dyDescent="0.25">
      <c r="A115" s="121"/>
      <c r="B115" s="102"/>
      <c r="C115" s="109"/>
      <c r="D115" s="102"/>
      <c r="E115" s="109"/>
      <c r="F115" s="109"/>
      <c r="G115" s="91"/>
      <c r="H115" s="109"/>
      <c r="I115" s="109"/>
      <c r="J115" s="109"/>
      <c r="K115" s="117"/>
      <c r="L115" s="117"/>
      <c r="M115" s="117"/>
      <c r="N115" s="115"/>
      <c r="O115" s="118"/>
      <c r="P11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5" s="113"/>
      <c r="R115" s="113"/>
      <c r="S115" s="107"/>
    </row>
    <row r="116" spans="1:19" x14ac:dyDescent="0.25">
      <c r="A116" s="121"/>
      <c r="B116" s="102"/>
      <c r="C116" s="109"/>
      <c r="D116" s="102"/>
      <c r="E116" s="109"/>
      <c r="F116" s="109"/>
      <c r="G116" s="91"/>
      <c r="H116" s="109"/>
      <c r="I116" s="109"/>
      <c r="J116" s="109"/>
      <c r="K116" s="117"/>
      <c r="L116" s="117"/>
      <c r="M116" s="117"/>
      <c r="N116" s="115"/>
      <c r="O116" s="118"/>
      <c r="P11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6" s="113"/>
      <c r="R116" s="113"/>
      <c r="S116" s="107"/>
    </row>
    <row r="117" spans="1:19" x14ac:dyDescent="0.25">
      <c r="A117" s="121"/>
      <c r="B117" s="102"/>
      <c r="C117" s="109"/>
      <c r="D117" s="102"/>
      <c r="E117" s="109"/>
      <c r="F117" s="109"/>
      <c r="G117" s="91"/>
      <c r="H117" s="109"/>
      <c r="I117" s="109"/>
      <c r="J117" s="109"/>
      <c r="K117" s="117"/>
      <c r="L117" s="117"/>
      <c r="M117" s="117"/>
      <c r="N117" s="115"/>
      <c r="O117" s="118"/>
      <c r="P11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7" s="113"/>
      <c r="R117" s="113"/>
      <c r="S117" s="107"/>
    </row>
    <row r="118" spans="1:19" x14ac:dyDescent="0.25">
      <c r="A118" s="121"/>
      <c r="B118" s="102"/>
      <c r="C118" s="109"/>
      <c r="D118" s="102"/>
      <c r="E118" s="109"/>
      <c r="F118" s="109"/>
      <c r="G118" s="91"/>
      <c r="H118" s="109"/>
      <c r="I118" s="109"/>
      <c r="J118" s="109"/>
      <c r="K118" s="117"/>
      <c r="L118" s="117"/>
      <c r="M118" s="117"/>
      <c r="N118" s="115"/>
      <c r="O118" s="118"/>
      <c r="P11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113"/>
      <c r="R118" s="113"/>
      <c r="S118" s="107"/>
    </row>
    <row r="119" spans="1:19" x14ac:dyDescent="0.25">
      <c r="A119" s="121"/>
      <c r="B119" s="102"/>
      <c r="C119" s="109"/>
      <c r="D119" s="102"/>
      <c r="E119" s="109"/>
      <c r="F119" s="109"/>
      <c r="G119" s="91"/>
      <c r="H119" s="109"/>
      <c r="I119" s="109"/>
      <c r="J119" s="109"/>
      <c r="K119" s="117"/>
      <c r="L119" s="117"/>
      <c r="M119" s="117"/>
      <c r="N119" s="115"/>
      <c r="O119" s="118"/>
      <c r="P11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113"/>
      <c r="R119" s="113"/>
      <c r="S119" s="107"/>
    </row>
    <row r="120" spans="1:19" x14ac:dyDescent="0.25">
      <c r="A120" s="121"/>
      <c r="B120" s="102"/>
      <c r="C120" s="109"/>
      <c r="D120" s="102"/>
      <c r="E120" s="109"/>
      <c r="F120" s="109"/>
      <c r="G120" s="91"/>
      <c r="H120" s="109"/>
      <c r="I120" s="109"/>
      <c r="J120" s="109"/>
      <c r="K120" s="117"/>
      <c r="L120" s="117"/>
      <c r="M120" s="117"/>
      <c r="N120" s="115"/>
      <c r="O120" s="118"/>
      <c r="P12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113"/>
      <c r="R120" s="113"/>
      <c r="S120" s="107"/>
    </row>
    <row r="121" spans="1:19" x14ac:dyDescent="0.25">
      <c r="A121" s="121"/>
      <c r="B121" s="92"/>
      <c r="C121" s="107"/>
      <c r="D121" s="92"/>
      <c r="E121" s="107"/>
      <c r="F121" s="107"/>
      <c r="G121" s="93"/>
      <c r="H121" s="107"/>
      <c r="I121" s="108"/>
      <c r="J121" s="109"/>
      <c r="K121" s="113"/>
      <c r="L121" s="92"/>
      <c r="M121" s="92"/>
      <c r="N121" s="115"/>
      <c r="O121" s="118"/>
      <c r="P12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113"/>
      <c r="R121" s="113"/>
      <c r="S121" s="107"/>
    </row>
    <row r="122" spans="1:19" x14ac:dyDescent="0.25">
      <c r="A122" s="121"/>
      <c r="B122" s="92"/>
      <c r="C122" s="107"/>
      <c r="D122" s="92"/>
      <c r="E122" s="107"/>
      <c r="F122" s="107"/>
      <c r="G122" s="93"/>
      <c r="H122" s="107"/>
      <c r="I122" s="108"/>
      <c r="J122" s="109"/>
      <c r="K122" s="113"/>
      <c r="L122" s="92"/>
      <c r="M122" s="92"/>
      <c r="N122" s="115"/>
      <c r="O122" s="118"/>
      <c r="P12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113"/>
      <c r="R122" s="113"/>
      <c r="S122" s="107"/>
    </row>
    <row r="123" spans="1:19" x14ac:dyDescent="0.25">
      <c r="A123" s="121"/>
      <c r="B123" s="92"/>
      <c r="C123" s="107"/>
      <c r="D123" s="92"/>
      <c r="E123" s="107"/>
      <c r="F123" s="107"/>
      <c r="G123" s="93"/>
      <c r="H123" s="107"/>
      <c r="I123" s="108"/>
      <c r="J123" s="109"/>
      <c r="K123" s="113"/>
      <c r="L123" s="92"/>
      <c r="M123" s="92"/>
      <c r="N123" s="115"/>
      <c r="O123" s="118"/>
      <c r="P12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113"/>
      <c r="R123" s="113"/>
      <c r="S123" s="107"/>
    </row>
    <row r="124" spans="1:19" x14ac:dyDescent="0.25">
      <c r="A124" s="121"/>
      <c r="B124" s="92"/>
      <c r="C124" s="107"/>
      <c r="D124" s="92"/>
      <c r="E124" s="107"/>
      <c r="F124" s="107"/>
      <c r="G124" s="93"/>
      <c r="H124" s="107"/>
      <c r="I124" s="108"/>
      <c r="J124" s="109"/>
      <c r="K124" s="113"/>
      <c r="L124" s="92"/>
      <c r="M124" s="92"/>
      <c r="N124" s="115"/>
      <c r="O124" s="118"/>
      <c r="P12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113"/>
      <c r="R124" s="113"/>
      <c r="S124" s="107"/>
    </row>
    <row r="125" spans="1:19" x14ac:dyDescent="0.25">
      <c r="A125" s="121"/>
      <c r="B125" s="92"/>
      <c r="C125" s="107"/>
      <c r="D125" s="92"/>
      <c r="E125" s="107"/>
      <c r="F125" s="107"/>
      <c r="G125" s="93"/>
      <c r="H125" s="107"/>
      <c r="I125" s="107"/>
      <c r="J125" s="109"/>
      <c r="K125" s="113"/>
      <c r="L125" s="92"/>
      <c r="M125" s="92"/>
      <c r="N125" s="113"/>
      <c r="O125" s="118"/>
      <c r="P12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113"/>
      <c r="R125" s="113"/>
      <c r="S125" s="107"/>
    </row>
    <row r="126" spans="1:19" x14ac:dyDescent="0.25">
      <c r="A126" s="121"/>
      <c r="B126" s="92"/>
      <c r="C126" s="107"/>
      <c r="D126" s="92"/>
      <c r="E126" s="107"/>
      <c r="F126" s="107"/>
      <c r="G126" s="93"/>
      <c r="H126" s="107"/>
      <c r="I126" s="107"/>
      <c r="J126" s="109"/>
      <c r="K126" s="113"/>
      <c r="L126" s="92"/>
      <c r="M126" s="92"/>
      <c r="N126" s="113"/>
      <c r="O126" s="118"/>
      <c r="P12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113"/>
      <c r="R126" s="113"/>
      <c r="S126" s="107"/>
    </row>
    <row r="127" spans="1:19" x14ac:dyDescent="0.25">
      <c r="A127" s="121"/>
      <c r="B127" s="92"/>
      <c r="C127" s="107"/>
      <c r="D127" s="92"/>
      <c r="E127" s="108"/>
      <c r="F127" s="108"/>
      <c r="G127" s="93"/>
      <c r="H127" s="107"/>
      <c r="I127" s="108"/>
      <c r="J127" s="109"/>
      <c r="K127" s="116"/>
      <c r="L127" s="92"/>
      <c r="M127" s="92"/>
      <c r="N127" s="115"/>
      <c r="O127" s="118"/>
      <c r="P12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113"/>
      <c r="R127" s="113"/>
      <c r="S127" s="108"/>
    </row>
    <row r="128" spans="1:19" x14ac:dyDescent="0.25">
      <c r="A128" s="121"/>
      <c r="B128" s="92"/>
      <c r="C128" s="107"/>
      <c r="D128" s="92"/>
      <c r="E128" s="107"/>
      <c r="F128" s="107"/>
      <c r="G128" s="93"/>
      <c r="H128" s="107"/>
      <c r="I128" s="108"/>
      <c r="J128" s="109"/>
      <c r="K128" s="116"/>
      <c r="L128" s="92"/>
      <c r="M128" s="92"/>
      <c r="N128" s="115"/>
      <c r="O128" s="118"/>
      <c r="P12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113"/>
      <c r="R128" s="113"/>
      <c r="S128" s="107"/>
    </row>
    <row r="129" spans="1:19" x14ac:dyDescent="0.25">
      <c r="A129" s="121"/>
      <c r="B129" s="92"/>
      <c r="C129" s="107"/>
      <c r="D129" s="92"/>
      <c r="E129" s="107"/>
      <c r="F129" s="107"/>
      <c r="G129" s="93"/>
      <c r="H129" s="107"/>
      <c r="I129" s="108"/>
      <c r="J129" s="109"/>
      <c r="K129" s="116"/>
      <c r="L129" s="92"/>
      <c r="M129" s="92"/>
      <c r="N129" s="115"/>
      <c r="O129" s="118"/>
      <c r="P12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113"/>
      <c r="R129" s="113"/>
      <c r="S129" s="108"/>
    </row>
    <row r="130" spans="1:19" x14ac:dyDescent="0.25">
      <c r="A130" s="121"/>
      <c r="B130" s="92"/>
      <c r="C130" s="107"/>
      <c r="D130" s="92"/>
      <c r="E130" s="107"/>
      <c r="F130" s="107"/>
      <c r="G130" s="93"/>
      <c r="H130" s="107"/>
      <c r="I130" s="108"/>
      <c r="J130" s="109"/>
      <c r="K130" s="116"/>
      <c r="L130" s="92"/>
      <c r="M130" s="92"/>
      <c r="N130" s="115"/>
      <c r="O130" s="118"/>
      <c r="P13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113"/>
      <c r="R130" s="113"/>
      <c r="S130" s="107"/>
    </row>
    <row r="131" spans="1:19" x14ac:dyDescent="0.25">
      <c r="A131" s="121"/>
      <c r="B131" s="92"/>
      <c r="C131" s="107"/>
      <c r="D131" s="92"/>
      <c r="E131" s="107"/>
      <c r="F131" s="107"/>
      <c r="G131" s="93"/>
      <c r="H131" s="107"/>
      <c r="I131" s="108"/>
      <c r="J131" s="109"/>
      <c r="K131" s="116"/>
      <c r="L131" s="92"/>
      <c r="M131" s="92"/>
      <c r="N131" s="115"/>
      <c r="O131" s="118"/>
      <c r="P13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113"/>
      <c r="R131" s="113"/>
      <c r="S131" s="108"/>
    </row>
    <row r="132" spans="1:19" x14ac:dyDescent="0.25">
      <c r="A132" s="121"/>
      <c r="B132" s="92"/>
      <c r="C132" s="107"/>
      <c r="D132" s="92"/>
      <c r="E132" s="107"/>
      <c r="F132" s="107"/>
      <c r="G132" s="93"/>
      <c r="H132" s="107"/>
      <c r="I132" s="108"/>
      <c r="J132" s="109"/>
      <c r="K132" s="116"/>
      <c r="L132" s="92"/>
      <c r="M132" s="92"/>
      <c r="N132" s="115"/>
      <c r="O132" s="118"/>
      <c r="P13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13"/>
      <c r="R132" s="113"/>
      <c r="S132" s="107"/>
    </row>
    <row r="133" spans="1:19" x14ac:dyDescent="0.25">
      <c r="A133" s="121"/>
      <c r="B133" s="92"/>
      <c r="C133" s="107"/>
      <c r="D133" s="92"/>
      <c r="E133" s="107"/>
      <c r="F133" s="107"/>
      <c r="G133" s="93"/>
      <c r="H133" s="107"/>
      <c r="I133" s="108"/>
      <c r="J133" s="109"/>
      <c r="K133" s="113"/>
      <c r="L133" s="92"/>
      <c r="M133" s="92"/>
      <c r="N133" s="115"/>
      <c r="O133" s="118"/>
      <c r="P13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113"/>
      <c r="R133" s="113"/>
      <c r="S133" s="107"/>
    </row>
    <row r="134" spans="1:19" x14ac:dyDescent="0.25">
      <c r="A134" s="121"/>
      <c r="B134" s="92"/>
      <c r="C134" s="107"/>
      <c r="D134" s="92"/>
      <c r="E134" s="107"/>
      <c r="F134" s="107"/>
      <c r="G134" s="93"/>
      <c r="H134" s="108"/>
      <c r="I134" s="107"/>
      <c r="J134" s="109"/>
      <c r="K134" s="113"/>
      <c r="L134" s="92"/>
      <c r="M134" s="92"/>
      <c r="N134" s="115"/>
      <c r="O134" s="118"/>
      <c r="P13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113"/>
      <c r="R134" s="113"/>
      <c r="S134" s="107"/>
    </row>
    <row r="135" spans="1:19" x14ac:dyDescent="0.25">
      <c r="A135" s="121"/>
      <c r="B135" s="92"/>
      <c r="C135" s="107"/>
      <c r="D135" s="92"/>
      <c r="E135" s="107"/>
      <c r="F135" s="107"/>
      <c r="G135" s="93"/>
      <c r="H135" s="108"/>
      <c r="I135" s="108"/>
      <c r="J135" s="109"/>
      <c r="K135" s="113"/>
      <c r="L135" s="92"/>
      <c r="M135" s="92"/>
      <c r="N135" s="115"/>
      <c r="O135" s="118"/>
      <c r="P13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113"/>
      <c r="R135" s="113"/>
      <c r="S135" s="107"/>
    </row>
    <row r="136" spans="1:19" x14ac:dyDescent="0.25">
      <c r="A136" s="121"/>
      <c r="B136" s="92"/>
      <c r="C136" s="107"/>
      <c r="D136" s="92"/>
      <c r="E136" s="107"/>
      <c r="F136" s="107"/>
      <c r="G136" s="93"/>
      <c r="H136" s="108"/>
      <c r="I136" s="108"/>
      <c r="J136" s="109"/>
      <c r="K136" s="113"/>
      <c r="L136" s="92"/>
      <c r="M136" s="92"/>
      <c r="N136" s="115"/>
      <c r="O136" s="118"/>
      <c r="P13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113"/>
      <c r="R136" s="113"/>
      <c r="S136" s="107"/>
    </row>
    <row r="137" spans="1:19" x14ac:dyDescent="0.25">
      <c r="A137" s="121"/>
      <c r="B137" s="92"/>
      <c r="C137" s="107"/>
      <c r="D137" s="92"/>
      <c r="E137" s="107"/>
      <c r="F137" s="107"/>
      <c r="G137" s="93"/>
      <c r="H137" s="108"/>
      <c r="I137" s="107"/>
      <c r="J137" s="109"/>
      <c r="K137" s="113"/>
      <c r="L137" s="92"/>
      <c r="M137" s="92"/>
      <c r="N137" s="113"/>
      <c r="O137" s="118"/>
      <c r="P13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113"/>
      <c r="R137" s="113"/>
      <c r="S137" s="107"/>
    </row>
    <row r="138" spans="1:19" x14ac:dyDescent="0.25">
      <c r="A138" s="121"/>
      <c r="B138" s="92"/>
      <c r="C138" s="107"/>
      <c r="D138" s="92"/>
      <c r="E138" s="107"/>
      <c r="F138" s="107"/>
      <c r="G138" s="93"/>
      <c r="H138" s="108"/>
      <c r="I138" s="107"/>
      <c r="J138" s="109"/>
      <c r="K138" s="113"/>
      <c r="L138" s="92"/>
      <c r="M138" s="92"/>
      <c r="N138" s="113"/>
      <c r="O138" s="118"/>
      <c r="P13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113"/>
      <c r="R138" s="113"/>
      <c r="S138" s="107"/>
    </row>
    <row r="139" spans="1:19" x14ac:dyDescent="0.25">
      <c r="A139" s="121"/>
      <c r="B139" s="92"/>
      <c r="C139" s="107"/>
      <c r="D139" s="92"/>
      <c r="E139" s="107"/>
      <c r="F139" s="107"/>
      <c r="G139" s="93"/>
      <c r="H139" s="108"/>
      <c r="I139" s="107"/>
      <c r="J139" s="109"/>
      <c r="K139" s="113"/>
      <c r="L139" s="92"/>
      <c r="M139" s="92"/>
      <c r="N139" s="113"/>
      <c r="O139" s="118"/>
      <c r="P13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113"/>
      <c r="R139" s="113"/>
      <c r="S139" s="107"/>
    </row>
    <row r="140" spans="1:19" x14ac:dyDescent="0.25">
      <c r="A140" s="121"/>
      <c r="B140" s="92"/>
      <c r="C140" s="107"/>
      <c r="D140" s="92"/>
      <c r="E140" s="107"/>
      <c r="F140" s="107"/>
      <c r="G140" s="93"/>
      <c r="H140" s="108"/>
      <c r="I140" s="107"/>
      <c r="J140" s="109"/>
      <c r="K140" s="113"/>
      <c r="L140" s="92"/>
      <c r="M140" s="92"/>
      <c r="N140" s="113"/>
      <c r="O140" s="118"/>
      <c r="P14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113"/>
      <c r="R140" s="113"/>
      <c r="S140" s="107"/>
    </row>
    <row r="141" spans="1:19" x14ac:dyDescent="0.25">
      <c r="A141" s="121"/>
      <c r="B141" s="92"/>
      <c r="C141" s="107"/>
      <c r="D141" s="92"/>
      <c r="E141" s="107"/>
      <c r="F141" s="107"/>
      <c r="G141" s="93"/>
      <c r="H141" s="108"/>
      <c r="I141" s="107"/>
      <c r="J141" s="109"/>
      <c r="K141" s="113"/>
      <c r="L141" s="92"/>
      <c r="M141" s="92"/>
      <c r="N141" s="113"/>
      <c r="O141" s="118"/>
      <c r="P14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113"/>
      <c r="R141" s="113"/>
      <c r="S141" s="107"/>
    </row>
    <row r="142" spans="1:19" x14ac:dyDescent="0.25">
      <c r="A142" s="121"/>
      <c r="B142" s="92"/>
      <c r="C142" s="107"/>
      <c r="D142" s="92"/>
      <c r="E142" s="107"/>
      <c r="F142" s="107"/>
      <c r="G142" s="93"/>
      <c r="H142" s="108"/>
      <c r="I142" s="107"/>
      <c r="J142" s="109"/>
      <c r="K142" s="113"/>
      <c r="L142" s="92"/>
      <c r="M142" s="92"/>
      <c r="N142" s="113"/>
      <c r="O142" s="118"/>
      <c r="P14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113"/>
      <c r="R142" s="113"/>
      <c r="S142" s="107"/>
    </row>
    <row r="143" spans="1:19" x14ac:dyDescent="0.25">
      <c r="A143" s="121"/>
      <c r="B143" s="92"/>
      <c r="C143" s="107"/>
      <c r="D143" s="92"/>
      <c r="E143" s="107"/>
      <c r="F143" s="107"/>
      <c r="G143" s="93"/>
      <c r="H143" s="108"/>
      <c r="I143" s="107"/>
      <c r="J143" s="109"/>
      <c r="K143" s="113"/>
      <c r="L143" s="92"/>
      <c r="M143" s="92"/>
      <c r="N143" s="113"/>
      <c r="O143" s="118"/>
      <c r="P14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113"/>
      <c r="R143" s="113"/>
      <c r="S143" s="107"/>
    </row>
    <row r="144" spans="1:19" x14ac:dyDescent="0.25">
      <c r="A144" s="121"/>
      <c r="B144" s="92"/>
      <c r="C144" s="107"/>
      <c r="D144" s="92"/>
      <c r="E144" s="107"/>
      <c r="F144" s="107"/>
      <c r="G144" s="93"/>
      <c r="H144" s="108"/>
      <c r="I144" s="107"/>
      <c r="J144" s="109"/>
      <c r="K144" s="113"/>
      <c r="L144" s="92"/>
      <c r="M144" s="92"/>
      <c r="N144" s="113"/>
      <c r="O144" s="118"/>
      <c r="P14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113"/>
      <c r="R144" s="113"/>
      <c r="S144" s="107"/>
    </row>
    <row r="145" spans="1:19" x14ac:dyDescent="0.25">
      <c r="A145" s="121"/>
      <c r="B145" s="92"/>
      <c r="C145" s="107"/>
      <c r="D145" s="92"/>
      <c r="E145" s="107"/>
      <c r="F145" s="107"/>
      <c r="G145" s="93"/>
      <c r="H145" s="108"/>
      <c r="I145" s="107"/>
      <c r="J145" s="109"/>
      <c r="K145" s="113"/>
      <c r="L145" s="92"/>
      <c r="M145" s="92"/>
      <c r="N145" s="113"/>
      <c r="O145" s="118"/>
      <c r="P14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113"/>
      <c r="R145" s="113"/>
      <c r="S145" s="107"/>
    </row>
    <row r="146" spans="1:19" x14ac:dyDescent="0.25">
      <c r="A146" s="121"/>
      <c r="B146" s="92"/>
      <c r="C146" s="107"/>
      <c r="D146" s="92"/>
      <c r="E146" s="107"/>
      <c r="F146" s="107"/>
      <c r="G146" s="93"/>
      <c r="H146" s="108"/>
      <c r="I146" s="107"/>
      <c r="J146" s="109"/>
      <c r="K146" s="113"/>
      <c r="L146" s="92"/>
      <c r="M146" s="92"/>
      <c r="N146" s="113"/>
      <c r="O146" s="118"/>
      <c r="P14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113"/>
      <c r="R146" s="113"/>
      <c r="S146" s="107"/>
    </row>
    <row r="147" spans="1:19" x14ac:dyDescent="0.25">
      <c r="A147" s="121"/>
      <c r="B147" s="92"/>
      <c r="C147" s="107"/>
      <c r="D147" s="92"/>
      <c r="E147" s="107"/>
      <c r="F147" s="107"/>
      <c r="G147" s="93"/>
      <c r="H147" s="108"/>
      <c r="I147" s="108"/>
      <c r="J147" s="109"/>
      <c r="K147" s="113"/>
      <c r="L147" s="92"/>
      <c r="M147" s="92"/>
      <c r="N147" s="115"/>
      <c r="O147" s="118"/>
      <c r="P14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113"/>
      <c r="R147" s="113"/>
      <c r="S147" s="107"/>
    </row>
    <row r="148" spans="1:19" x14ac:dyDescent="0.25">
      <c r="A148" s="121"/>
      <c r="B148" s="92"/>
      <c r="C148" s="107"/>
      <c r="D148" s="92"/>
      <c r="E148" s="107"/>
      <c r="F148" s="107"/>
      <c r="G148" s="93"/>
      <c r="H148" s="108"/>
      <c r="I148" s="108"/>
      <c r="J148" s="109"/>
      <c r="K148" s="113"/>
      <c r="L148" s="92"/>
      <c r="M148" s="92"/>
      <c r="N148" s="115"/>
      <c r="O148" s="118"/>
      <c r="P14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113"/>
      <c r="R148" s="113"/>
      <c r="S148" s="107"/>
    </row>
    <row r="149" spans="1:19" x14ac:dyDescent="0.25">
      <c r="A149" s="121"/>
      <c r="B149" s="92"/>
      <c r="C149" s="107"/>
      <c r="D149" s="92"/>
      <c r="E149" s="107"/>
      <c r="F149" s="107"/>
      <c r="G149" s="93"/>
      <c r="H149" s="108"/>
      <c r="I149" s="107"/>
      <c r="J149" s="109"/>
      <c r="K149" s="113"/>
      <c r="L149" s="92"/>
      <c r="M149" s="92"/>
      <c r="N149" s="113"/>
      <c r="O149" s="118"/>
      <c r="P14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113"/>
      <c r="R149" s="113"/>
      <c r="S149" s="107"/>
    </row>
    <row r="150" spans="1:19" x14ac:dyDescent="0.25">
      <c r="A150" s="121"/>
      <c r="B150" s="92"/>
      <c r="C150" s="107"/>
      <c r="D150" s="92"/>
      <c r="E150" s="107"/>
      <c r="F150" s="107"/>
      <c r="G150" s="93"/>
      <c r="H150" s="108"/>
      <c r="I150" s="107"/>
      <c r="J150" s="109"/>
      <c r="K150" s="113"/>
      <c r="L150" s="92"/>
      <c r="M150" s="92"/>
      <c r="N150" s="113"/>
      <c r="O150" s="118"/>
      <c r="P15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113"/>
      <c r="R150" s="113"/>
      <c r="S150" s="107"/>
    </row>
    <row r="151" spans="1:19" x14ac:dyDescent="0.25">
      <c r="A151" s="121"/>
      <c r="B151" s="92"/>
      <c r="C151" s="111"/>
      <c r="D151" s="92"/>
      <c r="E151" s="111"/>
      <c r="F151" s="107"/>
      <c r="G151" s="93"/>
      <c r="H151" s="108"/>
      <c r="I151" s="108"/>
      <c r="J151" s="109"/>
      <c r="K151" s="116"/>
      <c r="L151" s="92"/>
      <c r="M151" s="92"/>
      <c r="N151" s="115"/>
      <c r="O151" s="118"/>
      <c r="P15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113"/>
      <c r="R151" s="113"/>
      <c r="S151" s="107"/>
    </row>
    <row r="152" spans="1:19" x14ac:dyDescent="0.25">
      <c r="A152" s="121"/>
      <c r="B152" s="92"/>
      <c r="C152" s="107"/>
      <c r="D152" s="92"/>
      <c r="E152" s="107"/>
      <c r="F152" s="107"/>
      <c r="G152" s="93"/>
      <c r="H152" s="108"/>
      <c r="I152" s="107"/>
      <c r="J152" s="109"/>
      <c r="K152" s="113"/>
      <c r="L152" s="92"/>
      <c r="M152" s="92"/>
      <c r="N152" s="113"/>
      <c r="O152" s="118"/>
      <c r="P15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113"/>
      <c r="R152" s="113"/>
      <c r="S152" s="107"/>
    </row>
    <row r="153" spans="1:19" x14ac:dyDescent="0.25">
      <c r="A153" s="121"/>
      <c r="B153" s="92"/>
      <c r="C153" s="107"/>
      <c r="D153" s="92"/>
      <c r="E153" s="107"/>
      <c r="F153" s="107"/>
      <c r="G153" s="93"/>
      <c r="H153" s="108"/>
      <c r="I153" s="107"/>
      <c r="J153" s="109"/>
      <c r="K153" s="113"/>
      <c r="L153" s="92"/>
      <c r="M153" s="92"/>
      <c r="N153" s="113"/>
      <c r="O153" s="118"/>
      <c r="P15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113"/>
      <c r="R153" s="113"/>
      <c r="S153" s="107"/>
    </row>
    <row r="154" spans="1:19" x14ac:dyDescent="0.25">
      <c r="A154" s="121"/>
      <c r="B154" s="92"/>
      <c r="C154" s="107"/>
      <c r="D154" s="92"/>
      <c r="E154" s="107"/>
      <c r="F154" s="107"/>
      <c r="G154" s="93"/>
      <c r="H154" s="108"/>
      <c r="I154" s="107"/>
      <c r="J154" s="109"/>
      <c r="K154" s="113"/>
      <c r="L154" s="92"/>
      <c r="M154" s="92"/>
      <c r="N154" s="113"/>
      <c r="O154" s="118"/>
      <c r="P15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113"/>
      <c r="R154" s="113"/>
      <c r="S154" s="107"/>
    </row>
    <row r="155" spans="1:19" x14ac:dyDescent="0.25">
      <c r="A155" s="121"/>
      <c r="B155" s="92"/>
      <c r="C155" s="107"/>
      <c r="D155" s="92"/>
      <c r="E155" s="107"/>
      <c r="F155" s="107"/>
      <c r="G155" s="93"/>
      <c r="H155" s="108"/>
      <c r="I155" s="107"/>
      <c r="J155" s="109"/>
      <c r="K155" s="113"/>
      <c r="L155" s="92"/>
      <c r="M155" s="92"/>
      <c r="N155" s="113"/>
      <c r="O155" s="118"/>
      <c r="P15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113"/>
      <c r="R155" s="113"/>
      <c r="S155" s="107"/>
    </row>
    <row r="156" spans="1:19" x14ac:dyDescent="0.25">
      <c r="A156" s="121"/>
      <c r="B156" s="92"/>
      <c r="C156" s="107"/>
      <c r="D156" s="92"/>
      <c r="E156" s="107"/>
      <c r="F156" s="107"/>
      <c r="G156" s="93"/>
      <c r="H156" s="108"/>
      <c r="I156" s="107"/>
      <c r="J156" s="109"/>
      <c r="K156" s="113"/>
      <c r="L156" s="92"/>
      <c r="M156" s="92"/>
      <c r="N156" s="113"/>
      <c r="O156" s="118"/>
      <c r="P15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113"/>
      <c r="R156" s="113"/>
      <c r="S156" s="107"/>
    </row>
    <row r="157" spans="1:19" x14ac:dyDescent="0.25">
      <c r="A157" s="121"/>
      <c r="B157" s="92"/>
      <c r="C157" s="107"/>
      <c r="D157" s="92"/>
      <c r="E157" s="107"/>
      <c r="F157" s="107"/>
      <c r="G157" s="93"/>
      <c r="H157" s="107"/>
      <c r="I157" s="107"/>
      <c r="J157" s="109"/>
      <c r="K157" s="113"/>
      <c r="L157" s="92"/>
      <c r="M157" s="92"/>
      <c r="N157" s="113"/>
      <c r="O157" s="118"/>
      <c r="P15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113"/>
      <c r="R157" s="113"/>
      <c r="S157" s="107"/>
    </row>
    <row r="158" spans="1:19" x14ac:dyDescent="0.25">
      <c r="A158" s="121"/>
      <c r="B158" s="92"/>
      <c r="C158" s="107"/>
      <c r="D158" s="92"/>
      <c r="E158" s="107"/>
      <c r="F158" s="107"/>
      <c r="G158" s="93"/>
      <c r="H158" s="107"/>
      <c r="I158" s="107"/>
      <c r="J158" s="109"/>
      <c r="K158" s="113"/>
      <c r="L158" s="92"/>
      <c r="M158" s="92"/>
      <c r="N158" s="113"/>
      <c r="O158" s="118"/>
      <c r="P15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113"/>
      <c r="R158" s="113"/>
      <c r="S158" s="107"/>
    </row>
    <row r="159" spans="1:19" x14ac:dyDescent="0.25">
      <c r="A159" s="121"/>
      <c r="B159" s="92"/>
      <c r="C159" s="107"/>
      <c r="D159" s="92"/>
      <c r="E159" s="107"/>
      <c r="F159" s="107"/>
      <c r="G159" s="93"/>
      <c r="H159" s="107"/>
      <c r="I159" s="107"/>
      <c r="J159" s="109"/>
      <c r="K159" s="113"/>
      <c r="L159" s="92"/>
      <c r="M159" s="92"/>
      <c r="N159" s="113"/>
      <c r="O159" s="118"/>
      <c r="P15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113"/>
      <c r="R159" s="113"/>
      <c r="S159" s="107"/>
    </row>
    <row r="160" spans="1:19" x14ac:dyDescent="0.25">
      <c r="A160" s="121"/>
      <c r="B160" s="92"/>
      <c r="C160" s="107"/>
      <c r="D160" s="92"/>
      <c r="E160" s="107"/>
      <c r="F160" s="107"/>
      <c r="G160" s="93"/>
      <c r="H160" s="107"/>
      <c r="I160" s="107"/>
      <c r="J160" s="109"/>
      <c r="K160" s="113"/>
      <c r="L160" s="92"/>
      <c r="M160" s="92"/>
      <c r="N160" s="113"/>
      <c r="O160" s="118"/>
      <c r="P16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113"/>
      <c r="R160" s="113"/>
      <c r="S160" s="107"/>
    </row>
    <row r="161" spans="1:19" x14ac:dyDescent="0.25">
      <c r="A161" s="121"/>
      <c r="B161" s="92"/>
      <c r="C161" s="107"/>
      <c r="D161" s="92"/>
      <c r="E161" s="107"/>
      <c r="F161" s="107"/>
      <c r="G161" s="93"/>
      <c r="H161" s="107"/>
      <c r="I161" s="107"/>
      <c r="J161" s="109"/>
      <c r="K161" s="113"/>
      <c r="L161" s="92"/>
      <c r="M161" s="92"/>
      <c r="N161" s="113"/>
      <c r="O161" s="118"/>
      <c r="P16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113"/>
      <c r="R161" s="113"/>
      <c r="S161" s="107"/>
    </row>
    <row r="162" spans="1:19" x14ac:dyDescent="0.25">
      <c r="A162" s="121"/>
      <c r="B162" s="92"/>
      <c r="C162" s="107"/>
      <c r="D162" s="92"/>
      <c r="E162" s="107"/>
      <c r="F162" s="107"/>
      <c r="G162" s="93"/>
      <c r="H162" s="107"/>
      <c r="I162" s="107"/>
      <c r="J162" s="109"/>
      <c r="K162" s="113"/>
      <c r="L162" s="92"/>
      <c r="M162" s="92"/>
      <c r="N162" s="113"/>
      <c r="O162" s="118"/>
      <c r="P16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113"/>
      <c r="R162" s="113"/>
      <c r="S162" s="107"/>
    </row>
    <row r="163" spans="1:19" x14ac:dyDescent="0.25">
      <c r="A163" s="121"/>
      <c r="B163" s="92"/>
      <c r="C163" s="107"/>
      <c r="D163" s="92"/>
      <c r="E163" s="107"/>
      <c r="F163" s="107"/>
      <c r="G163" s="93"/>
      <c r="H163" s="107"/>
      <c r="I163" s="107"/>
      <c r="J163" s="109"/>
      <c r="K163" s="113"/>
      <c r="L163" s="92"/>
      <c r="M163" s="92"/>
      <c r="N163" s="113"/>
      <c r="O163" s="118"/>
      <c r="P16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113"/>
      <c r="R163" s="113"/>
      <c r="S163" s="107"/>
    </row>
    <row r="164" spans="1:19" x14ac:dyDescent="0.25">
      <c r="A164" s="121"/>
      <c r="B164" s="92"/>
      <c r="C164" s="107"/>
      <c r="D164" s="92"/>
      <c r="E164" s="107"/>
      <c r="F164" s="107"/>
      <c r="G164" s="93"/>
      <c r="H164" s="107"/>
      <c r="I164" s="107"/>
      <c r="J164" s="109"/>
      <c r="K164" s="113"/>
      <c r="L164" s="92"/>
      <c r="M164" s="92"/>
      <c r="N164" s="113"/>
      <c r="O164" s="118"/>
      <c r="P16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113"/>
      <c r="R164" s="113"/>
      <c r="S164" s="107"/>
    </row>
    <row r="165" spans="1:19" x14ac:dyDescent="0.25">
      <c r="A165" s="121"/>
      <c r="B165" s="92"/>
      <c r="C165" s="107"/>
      <c r="D165" s="92"/>
      <c r="E165" s="107"/>
      <c r="F165" s="107"/>
      <c r="G165" s="93"/>
      <c r="H165" s="107"/>
      <c r="I165" s="107"/>
      <c r="J165" s="109"/>
      <c r="K165" s="113"/>
      <c r="L165" s="92"/>
      <c r="M165" s="92"/>
      <c r="N165" s="113"/>
      <c r="O165" s="118"/>
      <c r="P16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113"/>
      <c r="R165" s="113"/>
      <c r="S165" s="107"/>
    </row>
    <row r="166" spans="1:19" x14ac:dyDescent="0.25">
      <c r="A166" s="121"/>
      <c r="B166" s="92"/>
      <c r="C166" s="107"/>
      <c r="D166" s="92"/>
      <c r="E166" s="107"/>
      <c r="F166" s="107"/>
      <c r="G166" s="93"/>
      <c r="H166" s="107"/>
      <c r="I166" s="107"/>
      <c r="J166" s="109"/>
      <c r="K166" s="113"/>
      <c r="L166" s="92"/>
      <c r="M166" s="92"/>
      <c r="N166" s="113"/>
      <c r="O166" s="118"/>
      <c r="P16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6" s="113"/>
      <c r="R166" s="113"/>
      <c r="S166" s="107"/>
    </row>
    <row r="167" spans="1:19" x14ac:dyDescent="0.25">
      <c r="A167" s="121"/>
      <c r="B167" s="92"/>
      <c r="C167" s="107"/>
      <c r="D167" s="92"/>
      <c r="E167" s="107"/>
      <c r="F167" s="107"/>
      <c r="G167" s="93"/>
      <c r="H167" s="107"/>
      <c r="I167" s="107"/>
      <c r="J167" s="109"/>
      <c r="K167" s="113"/>
      <c r="L167" s="92"/>
      <c r="M167" s="92"/>
      <c r="N167" s="113"/>
      <c r="O167" s="118"/>
      <c r="P16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7" s="113"/>
      <c r="R167" s="113"/>
      <c r="S167" s="107"/>
    </row>
    <row r="168" spans="1:19" x14ac:dyDescent="0.25">
      <c r="A168" s="121"/>
      <c r="B168" s="92"/>
      <c r="C168" s="107"/>
      <c r="D168" s="92"/>
      <c r="E168" s="107"/>
      <c r="F168" s="107"/>
      <c r="G168" s="93"/>
      <c r="H168" s="107"/>
      <c r="I168" s="107"/>
      <c r="J168" s="109"/>
      <c r="K168" s="113"/>
      <c r="L168" s="92"/>
      <c r="M168" s="92"/>
      <c r="N168" s="113"/>
      <c r="O168" s="118"/>
      <c r="P16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8" s="113"/>
      <c r="R168" s="113"/>
      <c r="S168" s="107"/>
    </row>
    <row r="169" spans="1:19" x14ac:dyDescent="0.25">
      <c r="A169" s="121"/>
      <c r="B169" s="92"/>
      <c r="C169" s="107"/>
      <c r="D169" s="92"/>
      <c r="E169" s="107"/>
      <c r="F169" s="107"/>
      <c r="G169" s="93"/>
      <c r="H169" s="107"/>
      <c r="I169" s="107"/>
      <c r="J169" s="109"/>
      <c r="K169" s="113"/>
      <c r="L169" s="92"/>
      <c r="M169" s="92"/>
      <c r="N169" s="113"/>
      <c r="O169" s="118"/>
      <c r="P16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9" s="113"/>
      <c r="R169" s="113"/>
      <c r="S169" s="107"/>
    </row>
    <row r="170" spans="1:19" x14ac:dyDescent="0.25">
      <c r="A170" s="121"/>
      <c r="B170" s="92"/>
      <c r="C170" s="107"/>
      <c r="D170" s="92"/>
      <c r="E170" s="107"/>
      <c r="F170" s="107"/>
      <c r="G170" s="93"/>
      <c r="H170" s="107"/>
      <c r="I170" s="107"/>
      <c r="J170" s="109"/>
      <c r="K170" s="113"/>
      <c r="L170" s="92"/>
      <c r="M170" s="92"/>
      <c r="N170" s="113"/>
      <c r="O170" s="118"/>
      <c r="P17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0" s="113"/>
      <c r="R170" s="113"/>
      <c r="S170" s="107"/>
    </row>
    <row r="171" spans="1:19" x14ac:dyDescent="0.25">
      <c r="A171" s="121"/>
      <c r="B171" s="92"/>
      <c r="C171" s="107"/>
      <c r="D171" s="92"/>
      <c r="E171" s="107"/>
      <c r="F171" s="107"/>
      <c r="G171" s="93"/>
      <c r="H171" s="107"/>
      <c r="I171" s="107"/>
      <c r="J171" s="109"/>
      <c r="K171" s="113"/>
      <c r="L171" s="92"/>
      <c r="M171" s="92"/>
      <c r="N171" s="113"/>
      <c r="O171" s="118"/>
      <c r="P17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1" s="113"/>
      <c r="R171" s="113"/>
      <c r="S171" s="107"/>
    </row>
    <row r="172" spans="1:19" x14ac:dyDescent="0.25">
      <c r="A172" s="121"/>
      <c r="B172" s="92"/>
      <c r="C172" s="107"/>
      <c r="D172" s="92"/>
      <c r="E172" s="107"/>
      <c r="F172" s="107"/>
      <c r="G172" s="93"/>
      <c r="H172" s="107"/>
      <c r="I172" s="107"/>
      <c r="J172" s="109"/>
      <c r="K172" s="113"/>
      <c r="L172" s="92"/>
      <c r="M172" s="92"/>
      <c r="N172" s="113"/>
      <c r="O172" s="118"/>
      <c r="P172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2" s="113"/>
      <c r="R172" s="113"/>
      <c r="S172" s="107"/>
    </row>
    <row r="173" spans="1:19" x14ac:dyDescent="0.25">
      <c r="A173" s="121"/>
      <c r="B173" s="92"/>
      <c r="C173" s="107"/>
      <c r="D173" s="92"/>
      <c r="E173" s="107"/>
      <c r="F173" s="107"/>
      <c r="G173" s="93"/>
      <c r="H173" s="107"/>
      <c r="I173" s="107"/>
      <c r="J173" s="109"/>
      <c r="K173" s="113"/>
      <c r="L173" s="92"/>
      <c r="M173" s="92"/>
      <c r="N173" s="113"/>
      <c r="O173" s="118"/>
      <c r="P173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3" s="113"/>
      <c r="R173" s="113"/>
      <c r="S173" s="107"/>
    </row>
    <row r="174" spans="1:19" x14ac:dyDescent="0.25">
      <c r="A174" s="121"/>
      <c r="B174" s="92"/>
      <c r="C174" s="107"/>
      <c r="D174" s="92"/>
      <c r="E174" s="107"/>
      <c r="F174" s="107"/>
      <c r="G174" s="93"/>
      <c r="H174" s="107"/>
      <c r="I174" s="107"/>
      <c r="J174" s="109"/>
      <c r="K174" s="113"/>
      <c r="L174" s="92"/>
      <c r="M174" s="92"/>
      <c r="N174" s="113"/>
      <c r="O174" s="118"/>
      <c r="P174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4" s="113"/>
      <c r="R174" s="113"/>
      <c r="S174" s="107"/>
    </row>
    <row r="175" spans="1:19" x14ac:dyDescent="0.25">
      <c r="A175" s="121"/>
      <c r="B175" s="92"/>
      <c r="C175" s="107"/>
      <c r="D175" s="92"/>
      <c r="E175" s="107"/>
      <c r="F175" s="107"/>
      <c r="G175" s="93"/>
      <c r="H175" s="107"/>
      <c r="I175" s="107"/>
      <c r="J175" s="109"/>
      <c r="K175" s="113"/>
      <c r="L175" s="92"/>
      <c r="M175" s="92"/>
      <c r="N175" s="113"/>
      <c r="O175" s="118"/>
      <c r="P175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5" s="113"/>
      <c r="R175" s="113"/>
      <c r="S175" s="107"/>
    </row>
    <row r="176" spans="1:19" x14ac:dyDescent="0.25">
      <c r="A176" s="121"/>
      <c r="B176" s="92"/>
      <c r="C176" s="107"/>
      <c r="D176" s="92"/>
      <c r="E176" s="107"/>
      <c r="F176" s="107"/>
      <c r="G176" s="93"/>
      <c r="H176" s="107"/>
      <c r="I176" s="107"/>
      <c r="J176" s="109"/>
      <c r="K176" s="113"/>
      <c r="L176" s="92"/>
      <c r="M176" s="92"/>
      <c r="N176" s="113"/>
      <c r="O176" s="118"/>
      <c r="P176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6" s="113"/>
      <c r="R176" s="113"/>
      <c r="S176" s="107"/>
    </row>
    <row r="177" spans="1:19" x14ac:dyDescent="0.25">
      <c r="A177" s="121"/>
      <c r="B177" s="92"/>
      <c r="C177" s="107"/>
      <c r="D177" s="92"/>
      <c r="E177" s="107"/>
      <c r="F177" s="107"/>
      <c r="G177" s="93"/>
      <c r="H177" s="107"/>
      <c r="I177" s="107"/>
      <c r="J177" s="109"/>
      <c r="K177" s="113"/>
      <c r="L177" s="92"/>
      <c r="M177" s="92"/>
      <c r="N177" s="113"/>
      <c r="O177" s="118"/>
      <c r="P177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7" s="113"/>
      <c r="R177" s="113"/>
      <c r="S177" s="107"/>
    </row>
    <row r="178" spans="1:19" x14ac:dyDescent="0.25">
      <c r="A178" s="121"/>
      <c r="B178" s="92"/>
      <c r="C178" s="107"/>
      <c r="D178" s="92"/>
      <c r="E178" s="107"/>
      <c r="F178" s="107"/>
      <c r="G178" s="93"/>
      <c r="H178" s="107"/>
      <c r="I178" s="107"/>
      <c r="J178" s="109"/>
      <c r="K178" s="113"/>
      <c r="L178" s="92"/>
      <c r="M178" s="92"/>
      <c r="N178" s="113"/>
      <c r="O178" s="118"/>
      <c r="P178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8" s="113"/>
      <c r="R178" s="113"/>
      <c r="S178" s="107"/>
    </row>
    <row r="179" spans="1:19" x14ac:dyDescent="0.25">
      <c r="A179" s="121"/>
      <c r="B179" s="92"/>
      <c r="C179" s="107"/>
      <c r="D179" s="92"/>
      <c r="E179" s="107"/>
      <c r="F179" s="107"/>
      <c r="G179" s="93"/>
      <c r="H179" s="107"/>
      <c r="I179" s="107"/>
      <c r="J179" s="109"/>
      <c r="K179" s="113"/>
      <c r="L179" s="92"/>
      <c r="M179" s="92"/>
      <c r="N179" s="113"/>
      <c r="O179" s="118"/>
      <c r="P179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9" s="113"/>
      <c r="R179" s="113"/>
      <c r="S179" s="107"/>
    </row>
    <row r="180" spans="1:19" x14ac:dyDescent="0.25">
      <c r="A180" s="121"/>
      <c r="B180" s="92"/>
      <c r="C180" s="107"/>
      <c r="D180" s="92"/>
      <c r="E180" s="107"/>
      <c r="F180" s="107"/>
      <c r="G180" s="93"/>
      <c r="H180" s="107"/>
      <c r="I180" s="107"/>
      <c r="J180" s="109"/>
      <c r="K180" s="113"/>
      <c r="L180" s="92"/>
      <c r="M180" s="92"/>
      <c r="N180" s="113"/>
      <c r="O180" s="118"/>
      <c r="P180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0" s="113"/>
      <c r="R180" s="113"/>
      <c r="S180" s="107"/>
    </row>
    <row r="181" spans="1:19" x14ac:dyDescent="0.25">
      <c r="A181" s="121"/>
      <c r="B181" s="92"/>
      <c r="C181" s="107"/>
      <c r="D181" s="92"/>
      <c r="E181" s="107"/>
      <c r="F181" s="107"/>
      <c r="G181" s="93"/>
      <c r="H181" s="107"/>
      <c r="I181" s="107"/>
      <c r="J181" s="109"/>
      <c r="K181" s="113"/>
      <c r="L181" s="92"/>
      <c r="M181" s="92"/>
      <c r="N181" s="113"/>
      <c r="O181" s="118"/>
      <c r="P181" s="112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1" s="113"/>
      <c r="R181" s="113"/>
      <c r="S181" s="107"/>
    </row>
  </sheetData>
  <sheetProtection insertRows="0" insertHyperlinks="0" deleteRows="0" sort="0"/>
  <phoneticPr fontId="6" type="noConversion"/>
  <conditionalFormatting sqref="D1:D136">
    <cfRule type="containsText" dxfId="97" priority="71" operator="containsText" text="PDC 1 e 2">
      <formula>NOT(ISERROR(SEARCH("PDC 1 e 2",D1)))</formula>
    </cfRule>
  </conditionalFormatting>
  <conditionalFormatting sqref="D1:D136">
    <cfRule type="containsText" dxfId="96" priority="70" operator="containsText" text="Prioritário">
      <formula>NOT(ISERROR(SEARCH("Prioritário",D1)))</formula>
    </cfRule>
  </conditionalFormatting>
  <conditionalFormatting sqref="D1:D136">
    <cfRule type="containsText" dxfId="95" priority="69" operator="containsText" text="Não prioritário">
      <formula>NOT(ISERROR(SEARCH("Não prioritário",D1)))</formula>
    </cfRule>
  </conditionalFormatting>
  <conditionalFormatting sqref="G51:G72 G91:G101 G113:G118 G3:G15 G17:G48">
    <cfRule type="dataBar" priority="5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D44:D46">
    <cfRule type="containsText" dxfId="94" priority="52" operator="containsText" text="PDC 1 e 2">
      <formula>NOT(ISERROR(SEARCH("PDC 1 e 2",D44)))</formula>
    </cfRule>
  </conditionalFormatting>
  <conditionalFormatting sqref="D44:D46">
    <cfRule type="containsText" dxfId="93" priority="51" operator="containsText" text="Prioritário">
      <formula>NOT(ISERROR(SEARCH("Prioritário",D44)))</formula>
    </cfRule>
  </conditionalFormatting>
  <conditionalFormatting sqref="D44:D46">
    <cfRule type="containsText" dxfId="92" priority="50" operator="containsText" text="Não prioritário">
      <formula>NOT(ISERROR(SEARCH("Não prioritário",D44)))</formula>
    </cfRule>
  </conditionalFormatting>
  <conditionalFormatting sqref="D49:D50">
    <cfRule type="containsText" dxfId="91" priority="49" operator="containsText" text="PDC 1 e 2">
      <formula>NOT(ISERROR(SEARCH("PDC 1 e 2",D49)))</formula>
    </cfRule>
  </conditionalFormatting>
  <conditionalFormatting sqref="D49:D50">
    <cfRule type="containsText" dxfId="90" priority="48" operator="containsText" text="Prioritário">
      <formula>NOT(ISERROR(SEARCH("Prioritário",D49)))</formula>
    </cfRule>
  </conditionalFormatting>
  <conditionalFormatting sqref="D49:D50">
    <cfRule type="containsText" dxfId="89" priority="47" operator="containsText" text="Não prioritário">
      <formula>NOT(ISERROR(SEARCH("Não prioritário",D49)))</formula>
    </cfRule>
  </conditionalFormatting>
  <conditionalFormatting sqref="G49:G50">
    <cfRule type="dataBar" priority="4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{2B1E41B7-7350-44A9-B0BC-4D09CA9DB27C}</x14:id>
        </ext>
      </extLst>
    </cfRule>
  </conditionalFormatting>
  <conditionalFormatting sqref="D73:D90">
    <cfRule type="containsText" dxfId="88" priority="45" operator="containsText" text="PDC 1 e 2">
      <formula>NOT(ISERROR(SEARCH("PDC 1 e 2",D73)))</formula>
    </cfRule>
  </conditionalFormatting>
  <conditionalFormatting sqref="D73:D90">
    <cfRule type="containsText" dxfId="87" priority="44" operator="containsText" text="Prioritário">
      <formula>NOT(ISERROR(SEARCH("Prioritário",D73)))</formula>
    </cfRule>
  </conditionalFormatting>
  <conditionalFormatting sqref="D73:D90">
    <cfRule type="containsText" dxfId="86" priority="43" operator="containsText" text="Não prioritário">
      <formula>NOT(ISERROR(SEARCH("Não prioritário",D73)))</formula>
    </cfRule>
  </conditionalFormatting>
  <conditionalFormatting sqref="G73:G90">
    <cfRule type="dataBar" priority="4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{0F922A8A-EB66-41CA-AF29-9F2E019361A2}</x14:id>
        </ext>
      </extLst>
    </cfRule>
  </conditionalFormatting>
  <conditionalFormatting sqref="D102:D112">
    <cfRule type="containsText" dxfId="85" priority="41" operator="containsText" text="PDC 1 e 2">
      <formula>NOT(ISERROR(SEARCH("PDC 1 e 2",D102)))</formula>
    </cfRule>
  </conditionalFormatting>
  <conditionalFormatting sqref="D102:D112">
    <cfRule type="containsText" dxfId="84" priority="40" operator="containsText" text="Prioritário">
      <formula>NOT(ISERROR(SEARCH("Prioritário",D102)))</formula>
    </cfRule>
  </conditionalFormatting>
  <conditionalFormatting sqref="D102:D112">
    <cfRule type="containsText" dxfId="83" priority="39" operator="containsText" text="Não prioritário">
      <formula>NOT(ISERROR(SEARCH("Não prioritário",D102)))</formula>
    </cfRule>
  </conditionalFormatting>
  <conditionalFormatting sqref="G102:G112">
    <cfRule type="dataBar" priority="3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{18A47DD4-0CEA-4A87-8E00-FA77E4A21C9D}</x14:id>
        </ext>
      </extLst>
    </cfRule>
  </conditionalFormatting>
  <conditionalFormatting sqref="D125:D136 D141:D144 D149:D152 D157:D181">
    <cfRule type="containsText" dxfId="82" priority="37" operator="containsText" text="PDC 1 e 2">
      <formula>NOT(ISERROR(SEARCH("PDC 1 e 2",D125)))</formula>
    </cfRule>
  </conditionalFormatting>
  <conditionalFormatting sqref="D125:D136 D141:D144 D149:D152 D157:D181">
    <cfRule type="containsText" dxfId="81" priority="36" operator="containsText" text="Prioritário">
      <formula>NOT(ISERROR(SEARCH("Prioritário",D125)))</formula>
    </cfRule>
  </conditionalFormatting>
  <conditionalFormatting sqref="D125:D136 D141:D144 D149:D152 D157:D181">
    <cfRule type="containsText" dxfId="80" priority="35" operator="containsText" text="Não prioritário">
      <formula>NOT(ISERROR(SEARCH("Não prioritário",D125)))</formula>
    </cfRule>
  </conditionalFormatting>
  <conditionalFormatting sqref="G125:G136 G141:G144 G149:G152 G157:G181">
    <cfRule type="dataBar" priority="3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{25D54DF6-2B4D-476D-B189-2431E2C3C5C1}</x14:id>
        </ext>
      </extLst>
    </cfRule>
  </conditionalFormatting>
  <conditionalFormatting sqref="D141:D144 D149:D152 D157:D181">
    <cfRule type="containsText" dxfId="79" priority="29" operator="containsText" text="PDC 1 e 2">
      <formula>NOT(ISERROR(SEARCH("PDC 1 e 2",D141)))</formula>
    </cfRule>
  </conditionalFormatting>
  <conditionalFormatting sqref="D141:D144 D149:D152 D157:D181">
    <cfRule type="containsText" dxfId="78" priority="28" operator="containsText" text="Prioritário">
      <formula>NOT(ISERROR(SEARCH("Prioritário",D141)))</formula>
    </cfRule>
  </conditionalFormatting>
  <conditionalFormatting sqref="D141:D144 D149:D152 D157:D181">
    <cfRule type="containsText" dxfId="77" priority="27" operator="containsText" text="Não prioritário">
      <formula>NOT(ISERROR(SEARCH("Não prioritário",D141)))</formula>
    </cfRule>
  </conditionalFormatting>
  <conditionalFormatting sqref="G119:G124">
    <cfRule type="dataBar" priority="2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{C510D596-D682-4413-B809-58CC7BC5EF1E}</x14:id>
        </ext>
      </extLst>
    </cfRule>
  </conditionalFormatting>
  <conditionalFormatting sqref="D137:D140">
    <cfRule type="containsText" dxfId="76" priority="22" operator="containsText" text="PDC 1 e 2">
      <formula>NOT(ISERROR(SEARCH("PDC 1 e 2",D137)))</formula>
    </cfRule>
  </conditionalFormatting>
  <conditionalFormatting sqref="D137:D140">
    <cfRule type="containsText" dxfId="75" priority="21" operator="containsText" text="Prioritário">
      <formula>NOT(ISERROR(SEARCH("Prioritário",D137)))</formula>
    </cfRule>
  </conditionalFormatting>
  <conditionalFormatting sqref="D137:D140">
    <cfRule type="containsText" dxfId="74" priority="20" operator="containsText" text="Não prioritário">
      <formula>NOT(ISERROR(SEARCH("Não prioritário",D137)))</formula>
    </cfRule>
  </conditionalFormatting>
  <conditionalFormatting sqref="G137:G140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{6263B434-17D5-4B60-B0BD-FABEBE191C91}</x14:id>
        </ext>
      </extLst>
    </cfRule>
  </conditionalFormatting>
  <conditionalFormatting sqref="D137:D140">
    <cfRule type="containsText" dxfId="73" priority="18" operator="containsText" text="PDC 1 e 2">
      <formula>NOT(ISERROR(SEARCH("PDC 1 e 2",D137)))</formula>
    </cfRule>
  </conditionalFormatting>
  <conditionalFormatting sqref="D137:D140">
    <cfRule type="containsText" dxfId="72" priority="17" operator="containsText" text="Prioritário">
      <formula>NOT(ISERROR(SEARCH("Prioritário",D137)))</formula>
    </cfRule>
  </conditionalFormatting>
  <conditionalFormatting sqref="D137:D140">
    <cfRule type="containsText" dxfId="71" priority="16" operator="containsText" text="Não prioritário">
      <formula>NOT(ISERROR(SEARCH("Não prioritário",D137)))</formula>
    </cfRule>
  </conditionalFormatting>
  <conditionalFormatting sqref="D145:D148">
    <cfRule type="containsText" dxfId="70" priority="15" operator="containsText" text="PDC 1 e 2">
      <formula>NOT(ISERROR(SEARCH("PDC 1 e 2",D145)))</formula>
    </cfRule>
  </conditionalFormatting>
  <conditionalFormatting sqref="D145:D148">
    <cfRule type="containsText" dxfId="69" priority="14" operator="containsText" text="Prioritário">
      <formula>NOT(ISERROR(SEARCH("Prioritário",D145)))</formula>
    </cfRule>
  </conditionalFormatting>
  <conditionalFormatting sqref="D145:D148">
    <cfRule type="containsText" dxfId="68" priority="13" operator="containsText" text="Não prioritário">
      <formula>NOT(ISERROR(SEARCH("Não prioritário",D145)))</formula>
    </cfRule>
  </conditionalFormatting>
  <conditionalFormatting sqref="G145:G148">
    <cfRule type="dataBar" priority="1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{A3077CED-04C1-4AE6-84D7-1E3EBC47BBCC}</x14:id>
        </ext>
      </extLst>
    </cfRule>
  </conditionalFormatting>
  <conditionalFormatting sqref="D145:D148">
    <cfRule type="containsText" dxfId="67" priority="11" operator="containsText" text="PDC 1 e 2">
      <formula>NOT(ISERROR(SEARCH("PDC 1 e 2",D145)))</formula>
    </cfRule>
  </conditionalFormatting>
  <conditionalFormatting sqref="D145:D148">
    <cfRule type="containsText" dxfId="66" priority="10" operator="containsText" text="Prioritário">
      <formula>NOT(ISERROR(SEARCH("Prioritário",D145)))</formula>
    </cfRule>
  </conditionalFormatting>
  <conditionalFormatting sqref="D145:D148">
    <cfRule type="containsText" dxfId="65" priority="9" operator="containsText" text="Não prioritário">
      <formula>NOT(ISERROR(SEARCH("Não prioritário",D145)))</formula>
    </cfRule>
  </conditionalFormatting>
  <conditionalFormatting sqref="D153:D156">
    <cfRule type="containsText" dxfId="64" priority="8" operator="containsText" text="PDC 1 e 2">
      <formula>NOT(ISERROR(SEARCH("PDC 1 e 2",D153)))</formula>
    </cfRule>
  </conditionalFormatting>
  <conditionalFormatting sqref="D153:D156">
    <cfRule type="containsText" dxfId="63" priority="7" operator="containsText" text="Prioritário">
      <formula>NOT(ISERROR(SEARCH("Prioritário",D153)))</formula>
    </cfRule>
  </conditionalFormatting>
  <conditionalFormatting sqref="D153:D156">
    <cfRule type="containsText" dxfId="62" priority="6" operator="containsText" text="Não prioritário">
      <formula>NOT(ISERROR(SEARCH("Não prioritário",D153)))</formula>
    </cfRule>
  </conditionalFormatting>
  <conditionalFormatting sqref="G153:G156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{31AC3CAE-C07F-47F6-A9F8-456A46482B84}</x14:id>
        </ext>
      </extLst>
    </cfRule>
  </conditionalFormatting>
  <conditionalFormatting sqref="D153:D156">
    <cfRule type="containsText" dxfId="61" priority="4" operator="containsText" text="PDC 1 e 2">
      <formula>NOT(ISERROR(SEARCH("PDC 1 e 2",D153)))</formula>
    </cfRule>
  </conditionalFormatting>
  <conditionalFormatting sqref="D153:D156">
    <cfRule type="containsText" dxfId="60" priority="3" operator="containsText" text="Prioritário">
      <formula>NOT(ISERROR(SEARCH("Prioritário",D153)))</formula>
    </cfRule>
  </conditionalFormatting>
  <conditionalFormatting sqref="D153:D156">
    <cfRule type="containsText" dxfId="59" priority="2" operator="containsText" text="Não prioritário">
      <formula>NOT(ISERROR(SEARCH("Não prioritário",D153)))</formula>
    </cfRule>
  </conditionalFormatting>
  <conditionalFormatting sqref="O2:O181">
    <cfRule type="cellIs" dxfId="58" priority="1" operator="equal">
      <formula>"Especifique a fonte aqui"</formula>
    </cfRule>
  </conditionalFormatting>
  <dataValidations count="7">
    <dataValidation type="list" allowBlank="1" showInputMessage="1" showErrorMessage="1" sqref="H98 H107:H110 H112 H114 H116 H118 H121:H122 H125:H126 H139 H142 H2:H90" xr:uid="{E593449F-8324-4D82-B681-80D43985F14A}">
      <formula1>INDIRECT("Op_Executor[Executor]")</formula1>
    </dataValidation>
    <dataValidation type="decimal" operator="greaterThan" allowBlank="1" showInputMessage="1" showErrorMessage="1" error="Somente são permitidos números." sqref="L19:N19 L28:N28 K29:N181 K20:N27 K2:N18" xr:uid="{77950788-3C4B-40ED-97C9-1CF5206C0BE5}">
      <formula1>0</formula1>
    </dataValidation>
    <dataValidation type="list" allowBlank="1" showInputMessage="1" showErrorMessage="1" sqref="I2:I102" xr:uid="{5C320FA4-F681-402B-866A-98B473F9D64F}">
      <formula1>INDIRECT("Op_Area[Área de abrangência]")</formula1>
    </dataValidation>
    <dataValidation type="list" allowBlank="1" showInputMessage="1" showErrorMessage="1" sqref="B2:B181" xr:uid="{0CCC94E0-8E18-49E5-BC4A-1B253B2E92E3}">
      <formula1>"2022,2023"</formula1>
    </dataValidation>
    <dataValidation type="decimal" allowBlank="1" showInputMessage="1" showErrorMessage="1" sqref="Q2:R181" xr:uid="{863BD551-CAD6-479F-97FA-BEE771AD0FEB}">
      <formula1>0</formula1>
      <formula2>99999999999999900000</formula2>
    </dataValidation>
    <dataValidation type="decimal" allowBlank="1" showInputMessage="1" showErrorMessage="1" error="Digite um número para repsentar um valor de 0% a 200%_x000a__x000a_" sqref="G2:G181" xr:uid="{DB5D36E3-54F4-4AF9-A9E6-025D990DA2E4}">
      <formula1>0</formula1>
      <formula2>2</formula2>
    </dataValidation>
    <dataValidation type="custom" showInputMessage="1" showErrorMessage="1" sqref="O2:O181" xr:uid="{5FE93934-CF6C-4FB3-AB64-4B5C85A8021B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O18 O19 O20 O21 O22 O26 O27 O28 O29:O181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G51:G72 G91:G101 G113:G118 G3:G15 G17:G48</xm:sqref>
        </x14:conditionalFormatting>
        <x14:conditionalFormatting xmlns:xm="http://schemas.microsoft.com/office/excel/2006/main">
          <x14:cfRule type="dataBar" id="{2B1E41B7-7350-44A9-B0BC-4D09CA9DB2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G49:G50</xm:sqref>
        </x14:conditionalFormatting>
        <x14:conditionalFormatting xmlns:xm="http://schemas.microsoft.com/office/excel/2006/main">
          <x14:cfRule type="dataBar" id="{0F922A8A-EB66-41CA-AF29-9F2E019361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G73:G90</xm:sqref>
        </x14:conditionalFormatting>
        <x14:conditionalFormatting xmlns:xm="http://schemas.microsoft.com/office/excel/2006/main">
          <x14:cfRule type="dataBar" id="{18A47DD4-0CEA-4A87-8E00-FA77E4A21C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G102:G112</xm:sqref>
        </x14:conditionalFormatting>
        <x14:conditionalFormatting xmlns:xm="http://schemas.microsoft.com/office/excel/2006/main">
          <x14:cfRule type="dataBar" id="{25D54DF6-2B4D-476D-B189-2431E2C3C5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G125:G136 G141:G144 G149:G152 G157:G181</xm:sqref>
        </x14:conditionalFormatting>
        <x14:conditionalFormatting xmlns:xm="http://schemas.microsoft.com/office/excel/2006/main">
          <x14:cfRule type="dataBar" id="{C510D596-D682-4413-B809-58CC7BC5EF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G119:G124</xm:sqref>
        </x14:conditionalFormatting>
        <x14:conditionalFormatting xmlns:xm="http://schemas.microsoft.com/office/excel/2006/main">
          <x14:cfRule type="dataBar" id="{6263B434-17D5-4B60-B0BD-FABEBE191C9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G137:G140</xm:sqref>
        </x14:conditionalFormatting>
        <x14:conditionalFormatting xmlns:xm="http://schemas.microsoft.com/office/excel/2006/main">
          <x14:cfRule type="dataBar" id="{A3077CED-04C1-4AE6-84D7-1E3EBC47BB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G145:G148</xm:sqref>
        </x14:conditionalFormatting>
        <x14:conditionalFormatting xmlns:xm="http://schemas.microsoft.com/office/excel/2006/main">
          <x14:cfRule type="dataBar" id="{31AC3CAE-C07F-47F6-A9F8-456A46482B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G153:G156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254188-3C93-4A8B-8321-897692383D73}">
          <x14:formula1>
            <xm:f>Operacional!$D$2:$D$11</xm:f>
          </x14:formula1>
          <xm:sqref>I103:I501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H91:H97 H99:H106 H111 H113 H115 H117 H119:H120 H123:H124 H127:H138 H140:H141 H143:H505</xm:sqref>
        </x14:dataValidation>
        <x14:dataValidation type="list" allowBlank="1" showInputMessage="1" showErrorMessage="1" xr:uid="{5780E960-CB2C-43B5-91DA-6F518BC3D82B}">
          <x14:formula1>
            <xm:f>Operacional!$B$2:$B$27</xm:f>
          </x14:formula1>
          <xm:sqref>C2:C181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topLeftCell="E1" zoomScale="80" zoomScaleNormal="80" workbookViewId="0">
      <pane ySplit="2" topLeftCell="A15" activePane="bottomLeft" state="frozen"/>
      <selection pane="bottomLeft" activeCell="I31" sqref="I31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48</v>
      </c>
      <c r="B1" s="14"/>
      <c r="C1" s="15" t="s">
        <v>49</v>
      </c>
      <c r="D1" s="15"/>
      <c r="E1" s="15"/>
      <c r="F1" s="16"/>
      <c r="H1" s="47" t="s">
        <v>50</v>
      </c>
      <c r="I1" s="52" t="s">
        <v>51</v>
      </c>
      <c r="J1" s="50"/>
      <c r="K1" s="50"/>
      <c r="L1" s="52"/>
      <c r="M1" s="53"/>
      <c r="N1" s="48" t="s">
        <v>52</v>
      </c>
      <c r="O1" s="48"/>
      <c r="P1" s="48"/>
      <c r="Q1" s="48"/>
      <c r="R1" s="49"/>
      <c r="S1" s="37" t="s">
        <v>53</v>
      </c>
    </row>
    <row r="2" spans="1:19" x14ac:dyDescent="0.25">
      <c r="A2" s="13" t="s">
        <v>2</v>
      </c>
      <c r="B2" s="13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H2" s="39" t="s">
        <v>2</v>
      </c>
      <c r="I2" s="54" t="s">
        <v>54</v>
      </c>
      <c r="J2" s="54" t="s">
        <v>55</v>
      </c>
      <c r="K2" s="54" t="s">
        <v>56</v>
      </c>
      <c r="L2" s="54" t="s">
        <v>57</v>
      </c>
      <c r="M2" s="54" t="s">
        <v>58</v>
      </c>
      <c r="N2" s="51" t="s">
        <v>54</v>
      </c>
      <c r="O2" s="12" t="s">
        <v>55</v>
      </c>
      <c r="P2" s="12" t="s">
        <v>56</v>
      </c>
      <c r="Q2" s="38" t="s">
        <v>57</v>
      </c>
      <c r="R2" s="12" t="s">
        <v>58</v>
      </c>
      <c r="S2" s="18" t="s">
        <v>58</v>
      </c>
    </row>
    <row r="3" spans="1:19" x14ac:dyDescent="0.25">
      <c r="A3" s="3" t="s">
        <v>18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0</v>
      </c>
      <c r="G3" s="17"/>
      <c r="H3" s="3" t="s">
        <v>59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21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0</v>
      </c>
      <c r="H4" s="3" t="s">
        <v>21</v>
      </c>
      <c r="I4" s="45">
        <f>SUMIFS(PAPI20_22_23[Recurso financeiro estimado no ano (R$) - CFURH],PAPI20_22_23[SubPDC],'Consolidaçao - 1'!H4,PAPI20_22_23[Ano],2022)</f>
        <v>0</v>
      </c>
      <c r="J4" s="45">
        <f>SUMIFS(PAPI20_22_23[Recurso financeiro estimado no ano
(R$) - Cobrança Estadual],PAPI20_22_23[SubPDC],'Consolidaçao - 1'!H4,PAPI20_22_23[Ano],2022)</f>
        <v>0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0</v>
      </c>
      <c r="M4" s="42">
        <f t="shared" si="1"/>
        <v>0</v>
      </c>
      <c r="N4" s="45">
        <f>SUMIFS(PAPI20_22_23[Recurso financeiro estimado no ano (R$) - CFURH],PAPI20_22_23[SubPDC],'Consolidaçao - 1'!H4,PAPI20_22_23[Ano],2023)</f>
        <v>0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0</v>
      </c>
      <c r="S4" s="44">
        <f t="shared" ref="S4:S28" si="3">SUM(M4,R4)</f>
        <v>0</v>
      </c>
    </row>
    <row r="5" spans="1:19" x14ac:dyDescent="0.25">
      <c r="A5" s="3" t="s">
        <v>23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60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24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753111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753111</v>
      </c>
      <c r="H6" s="3" t="s">
        <v>39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445428.47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445428.47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445428.47</v>
      </c>
    </row>
    <row r="7" spans="1:19" x14ac:dyDescent="0.25">
      <c r="A7" s="3" t="s">
        <v>25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27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0</v>
      </c>
    </row>
    <row r="8" spans="1:19" x14ac:dyDescent="0.25">
      <c r="A8" s="3" t="s">
        <v>26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40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25">
      <c r="A9" s="3" t="s">
        <v>61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42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668142.69999999995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668142.69999999995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668142.69999999995</v>
      </c>
    </row>
    <row r="10" spans="1:19" x14ac:dyDescent="0.25">
      <c r="A10" s="3" t="s">
        <v>62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43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25">
      <c r="A11" s="3" t="s">
        <v>39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44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25">
      <c r="A12" s="3" t="s">
        <v>27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29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2338499.4500000002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2338499.4500000002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2338499.4500000002</v>
      </c>
    </row>
    <row r="13" spans="1:19" x14ac:dyDescent="0.25">
      <c r="A13" s="3" t="s">
        <v>63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64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28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65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1558999.64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1558999.64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1558999.64</v>
      </c>
    </row>
    <row r="15" spans="1:19" x14ac:dyDescent="0.25">
      <c r="A15" s="3" t="s">
        <v>66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67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29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2786880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2786880</v>
      </c>
      <c r="H16" s="3" t="s">
        <v>45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278392.78999999998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278392.78999999998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352600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352600</v>
      </c>
      <c r="S16" s="44">
        <f t="shared" si="3"/>
        <v>630992.79</v>
      </c>
    </row>
    <row r="17" spans="1:19" x14ac:dyDescent="0.25">
      <c r="A17" s="3" t="s">
        <v>68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836064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836064</v>
      </c>
      <c r="H17" s="3" t="s">
        <v>46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517015.18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517015.18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352000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352000</v>
      </c>
      <c r="S17" s="44">
        <f t="shared" si="3"/>
        <v>869015.17999999993</v>
      </c>
    </row>
    <row r="18" spans="1:19" x14ac:dyDescent="0.25">
      <c r="A18" s="3" t="s">
        <v>69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1950816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1950816</v>
      </c>
      <c r="H18" s="3" t="s">
        <v>70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350000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350000</v>
      </c>
      <c r="S18" s="44">
        <f t="shared" si="3"/>
        <v>350000</v>
      </c>
    </row>
    <row r="19" spans="1:19" x14ac:dyDescent="0.25">
      <c r="A19" s="3" t="s">
        <v>71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261270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261270</v>
      </c>
      <c r="H19" s="3" t="s">
        <v>34</v>
      </c>
      <c r="I19" s="45">
        <f>SUMIFS(PAPI20_22_23[Recurso financeiro estimado no ano (R$) - CFURH],PAPI20_22_23[SubPDC],'Consolidaçao - 1'!H19,PAPI20_22_23[Ano],2022)</f>
        <v>917289.16</v>
      </c>
      <c r="J19" s="45">
        <f>SUMIFS(PAPI20_22_23[Recurso financeiro estimado no ano
(R$) - Cobrança Estadual],PAPI20_22_23[SubPDC],'Consolidaçao - 1'!H19,PAPI20_22_23[Ano],2022)</f>
        <v>0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917289.16</v>
      </c>
      <c r="N19" s="45">
        <f>SUMIFS(PAPI20_22_23[Recurso financeiro estimado no ano (R$) - CFURH],PAPI20_22_23[SubPDC],'Consolidaçao - 1'!H19,PAPI20_22_23[Ano],2023)</f>
        <v>917289.16</v>
      </c>
      <c r="O19" s="45">
        <f>SUMIFS(PAPI20_22_23[Recurso financeiro estimado no ano
(R$) - Cobrança Estadual],PAPI20_22_23[SubPDC],'Consolidaçao - 1'!H19,PAPI20_22_23[Ano],2023)</f>
        <v>0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917289.16</v>
      </c>
      <c r="S19" s="44">
        <f t="shared" si="3"/>
        <v>1834578.32</v>
      </c>
    </row>
    <row r="20" spans="1:19" x14ac:dyDescent="0.25">
      <c r="A20" s="3" t="s">
        <v>72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73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31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696720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696720</v>
      </c>
      <c r="H21" s="3" t="s">
        <v>74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33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696720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696720</v>
      </c>
      <c r="H22" s="3" t="s">
        <v>75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318163.19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318163.19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325477.28999999998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325477.28999999998</v>
      </c>
      <c r="S22" s="44">
        <f t="shared" si="3"/>
        <v>643640.48</v>
      </c>
    </row>
    <row r="23" spans="1:19" x14ac:dyDescent="0.25">
      <c r="A23" s="3" t="s">
        <v>34</v>
      </c>
      <c r="B23" s="40">
        <f>SUMIFS(PAPI20_21[Recurso financeiro estimado no ano (R$) - CFURH],PAPI20_21[SubPDC],A23,PAPI20_21[Ano],2021)</f>
        <v>1232961.47</v>
      </c>
      <c r="C23" s="40">
        <f>SUMIFS(PAPI20_21[Recurso financeiro estimado no ano
(R$) - Cobrança Estadual],PAPI20_21[SubPDC],A23,PAPI20_21[Ano],2021)</f>
        <v>0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1232961.47</v>
      </c>
      <c r="H23" s="3" t="s">
        <v>76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73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77</v>
      </c>
      <c r="I24" s="45">
        <f>SUMIFS(PAPI20_22_23[Recurso financeiro estimado no ano (R$) - CFURH],PAPI20_22_23[SubPDC],'Consolidaçao - 1'!H24,PAPI20_22_23[Ano],2022)</f>
        <v>0</v>
      </c>
      <c r="J24" s="45">
        <f>SUMIFS(PAPI20_22_23[Recurso financeiro estimado no ano
(R$) - Cobrança Estadual],PAPI20_22_23[SubPDC],'Consolidaçao - 1'!H24,PAPI20_22_23[Ano],2022)</f>
        <v>1670356.75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1670356.75</v>
      </c>
      <c r="N24" s="45">
        <f>SUMIFS(PAPI20_22_23[Recurso financeiro estimado no ano (R$) - CFURH],PAPI20_22_23[SubPDC],'Consolidaçao - 1'!H24,PAPI20_22_23[Ano],2023)</f>
        <v>0</v>
      </c>
      <c r="O24" s="45">
        <f>SUMIFS(PAPI20_22_23[Recurso financeiro estimado no ano
(R$) - Cobrança Estadual],PAPI20_22_23[SubPDC],'Consolidaçao - 1'!H24,PAPI20_22_23[Ano],2023)</f>
        <v>1708755.76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1708755.76</v>
      </c>
      <c r="S24" s="44">
        <f t="shared" si="3"/>
        <v>3379112.51</v>
      </c>
    </row>
    <row r="25" spans="1:19" x14ac:dyDescent="0.25">
      <c r="A25" s="3" t="s">
        <v>74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78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79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35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0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0</v>
      </c>
      <c r="S26" s="44">
        <f t="shared" si="3"/>
        <v>0</v>
      </c>
    </row>
    <row r="27" spans="1:19" x14ac:dyDescent="0.25">
      <c r="A27" s="3" t="s">
        <v>80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435450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435450</v>
      </c>
      <c r="H27" s="3" t="s">
        <v>47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159081.60000000001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159081.60000000001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162738.64000000001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162738.64000000001</v>
      </c>
      <c r="S27" s="44">
        <f t="shared" si="3"/>
        <v>321820.24</v>
      </c>
    </row>
    <row r="28" spans="1:19" x14ac:dyDescent="0.25">
      <c r="A28" s="3" t="s">
        <v>81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36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0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0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0</v>
      </c>
      <c r="S28" s="44">
        <f t="shared" si="3"/>
        <v>0</v>
      </c>
    </row>
    <row r="29" spans="1:19" x14ac:dyDescent="0.25">
      <c r="A29" s="3" t="s">
        <v>82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75" x14ac:dyDescent="0.25">
      <c r="A30" s="3" t="s">
        <v>83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50</v>
      </c>
      <c r="I30" s="64" t="s">
        <v>19</v>
      </c>
      <c r="J30" s="64" t="s">
        <v>30</v>
      </c>
      <c r="K30" s="64" t="s">
        <v>84</v>
      </c>
    </row>
    <row r="31" spans="1:19" x14ac:dyDescent="0.25">
      <c r="A31" s="3" t="s">
        <v>85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2252741.67</v>
      </c>
      <c r="J31" s="63">
        <f>SUMIF(PAPI20_22_23[Prioridade do SubPDC],J$30,PAPI20_22_23[Recurso financeiro estimado no ano
(R$)])</f>
        <v>13098286.669999998</v>
      </c>
      <c r="K31" s="63">
        <f>SUMIF(PAPI20_22_23[Prioridade do SubPDC],K$30,PAPI20_22_23[Recurso financeiro estimado no ano
(R$)])</f>
        <v>2815468.69</v>
      </c>
    </row>
    <row r="32" spans="1:19" x14ac:dyDescent="0.25">
      <c r="A32" s="3" t="s">
        <v>35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0</v>
      </c>
      <c r="I32" s="65">
        <f>IFERROR(I31/SUM(I31:K31),"")</f>
        <v>0.12400528656019054</v>
      </c>
      <c r="J32" s="65">
        <f>IFERROR(J31/SUM(I31:K31),"")</f>
        <v>0.7210133383651014</v>
      </c>
      <c r="K32" s="65">
        <f>IFERROR(K31/SUM(I31:K31),"")</f>
        <v>0.15498137507470808</v>
      </c>
    </row>
    <row r="33" spans="1:6" x14ac:dyDescent="0.25">
      <c r="A33" s="3" t="s">
        <v>47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261270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261270</v>
      </c>
    </row>
    <row r="34" spans="1:6" x14ac:dyDescent="0.25">
      <c r="A34" s="3" t="s">
        <v>36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0</v>
      </c>
    </row>
    <row r="36" spans="1:6" ht="18.75" x14ac:dyDescent="0.25">
      <c r="A36" s="46" t="s">
        <v>48</v>
      </c>
      <c r="B36" s="62" t="s">
        <v>19</v>
      </c>
      <c r="C36" s="62" t="s">
        <v>30</v>
      </c>
      <c r="D36" s="62" t="s">
        <v>84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753111</v>
      </c>
      <c r="C37" s="61">
        <f>SUMIF(PAPI20_21[Prioridade do SubPDC],C$36,PAPI20_21[Recurso financeiro estimado no ano
(R$)])</f>
        <v>6270480</v>
      </c>
      <c r="D37" s="61">
        <f>SUMIF(PAPI20_21[Prioridade do SubPDC],D$36,PAPI20_21[Recurso financeiro estimado no ano
(R$)])</f>
        <v>2887671.4699999997</v>
      </c>
    </row>
    <row r="38" spans="1:6" x14ac:dyDescent="0.25">
      <c r="A38" s="9"/>
      <c r="B38" s="65">
        <f>B37/SUM(B37:D37)</f>
        <v>7.5985375453385615E-2</v>
      </c>
      <c r="C38" s="65">
        <f>C37/SUM(B37:D37)</f>
        <v>0.63266208709333083</v>
      </c>
      <c r="D38" s="65">
        <f>D37/SUM(B37:D37)</f>
        <v>0.29135253745328371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60" zoomScaleNormal="60" workbookViewId="0">
      <selection activeCell="C14" sqref="C14"/>
    </sheetView>
  </sheetViews>
  <sheetFormatPr defaultRowHeight="15" x14ac:dyDescent="0.25"/>
  <cols>
    <col min="1" max="1" width="26.5703125" style="66" bestFit="1" customWidth="1"/>
    <col min="2" max="2" width="18" style="66" bestFit="1" customWidth="1"/>
    <col min="3" max="3" width="24.42578125" style="66" bestFit="1" customWidth="1"/>
    <col min="4" max="4" width="38.42578125" style="66" bestFit="1" customWidth="1"/>
    <col min="5" max="5" width="37" bestFit="1" customWidth="1"/>
    <col min="6" max="6" width="29.140625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8" max="16384" width="9.140625" style="66"/>
  </cols>
  <sheetData>
    <row r="1" spans="1:3" x14ac:dyDescent="0.25">
      <c r="A1" s="100" t="s">
        <v>214</v>
      </c>
      <c r="B1" s="100"/>
      <c r="C1" s="100"/>
    </row>
    <row r="2" spans="1:3" x14ac:dyDescent="0.25">
      <c r="A2" s="100" t="s">
        <v>215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86</v>
      </c>
      <c r="B69" s="66" t="s">
        <v>87</v>
      </c>
      <c r="C69" s="66" t="s">
        <v>88</v>
      </c>
      <c r="D69" s="66" t="s">
        <v>89</v>
      </c>
      <c r="E69" s="66" t="s">
        <v>90</v>
      </c>
      <c r="F69" s="66" t="s">
        <v>91</v>
      </c>
    </row>
    <row r="70" spans="1:6" s="66" customFormat="1" x14ac:dyDescent="0.25">
      <c r="A70" s="104" t="s">
        <v>24</v>
      </c>
      <c r="B70" s="105">
        <v>753111</v>
      </c>
      <c r="C70" s="105">
        <v>753.11099999999999</v>
      </c>
      <c r="D70" s="106">
        <v>753111</v>
      </c>
      <c r="E70" s="106"/>
      <c r="F70" s="106"/>
    </row>
    <row r="71" spans="1:6" s="66" customFormat="1" x14ac:dyDescent="0.25">
      <c r="A71" s="104" t="s">
        <v>39</v>
      </c>
      <c r="B71" s="105">
        <v>901096.66999999993</v>
      </c>
      <c r="C71" s="105">
        <v>901.0966699999999</v>
      </c>
      <c r="D71" s="106">
        <v>901096.66999999993</v>
      </c>
      <c r="E71" s="106"/>
      <c r="F71" s="106"/>
    </row>
    <row r="72" spans="1:6" s="66" customFormat="1" x14ac:dyDescent="0.25">
      <c r="A72" s="104" t="s">
        <v>42</v>
      </c>
      <c r="B72" s="105">
        <v>1351645</v>
      </c>
      <c r="C72" s="105">
        <v>1351.645</v>
      </c>
      <c r="D72" s="106">
        <v>1078244.08</v>
      </c>
      <c r="E72" s="106"/>
      <c r="F72" s="106"/>
    </row>
    <row r="73" spans="1:6" s="66" customFormat="1" x14ac:dyDescent="0.25">
      <c r="A73" s="104" t="s">
        <v>29</v>
      </c>
      <c r="B73" s="105">
        <v>7517637.5</v>
      </c>
      <c r="C73" s="105">
        <v>7517.6374999999998</v>
      </c>
      <c r="D73" s="106">
        <v>7517637.5</v>
      </c>
      <c r="E73" s="106"/>
      <c r="F73" s="106"/>
    </row>
    <row r="74" spans="1:6" s="66" customFormat="1" x14ac:dyDescent="0.25">
      <c r="A74" s="104" t="s">
        <v>68</v>
      </c>
      <c r="B74" s="105">
        <v>836064</v>
      </c>
      <c r="C74" s="105">
        <v>836.06399999999996</v>
      </c>
      <c r="D74" s="106">
        <v>836064</v>
      </c>
      <c r="E74" s="106"/>
      <c r="F74" s="106"/>
    </row>
    <row r="75" spans="1:6" s="66" customFormat="1" x14ac:dyDescent="0.25">
      <c r="A75" s="104" t="s">
        <v>69</v>
      </c>
      <c r="B75" s="105">
        <v>1950816</v>
      </c>
      <c r="C75" s="105">
        <v>1950.816</v>
      </c>
      <c r="D75" s="106">
        <v>1950816</v>
      </c>
      <c r="E75" s="106"/>
      <c r="F75" s="106"/>
    </row>
    <row r="76" spans="1:6" s="66" customFormat="1" x14ac:dyDescent="0.25">
      <c r="A76" s="104" t="s">
        <v>65</v>
      </c>
      <c r="B76" s="105">
        <v>3153838.34</v>
      </c>
      <c r="C76" s="105">
        <v>3153.8383399999998</v>
      </c>
      <c r="D76" s="106">
        <v>3153838.34</v>
      </c>
      <c r="E76" s="106"/>
      <c r="F76" s="106"/>
    </row>
    <row r="77" spans="1:6" s="66" customFormat="1" x14ac:dyDescent="0.25">
      <c r="A77" s="104" t="s">
        <v>71</v>
      </c>
      <c r="B77" s="105">
        <v>261270</v>
      </c>
      <c r="C77" s="105">
        <v>261.27</v>
      </c>
      <c r="D77" s="106">
        <v>261270</v>
      </c>
      <c r="E77" s="106"/>
      <c r="F77" s="106"/>
    </row>
    <row r="78" spans="1:6" s="66" customFormat="1" x14ac:dyDescent="0.25">
      <c r="A78" s="104" t="s">
        <v>45</v>
      </c>
      <c r="B78" s="105">
        <v>630992.79</v>
      </c>
      <c r="C78" s="105">
        <v>630.99279000000001</v>
      </c>
      <c r="D78" s="106">
        <v>630992.79</v>
      </c>
      <c r="E78" s="106"/>
      <c r="F78" s="106"/>
    </row>
    <row r="79" spans="1:6" s="66" customFormat="1" x14ac:dyDescent="0.25">
      <c r="A79" s="104" t="s">
        <v>31</v>
      </c>
      <c r="B79" s="105">
        <v>696720</v>
      </c>
      <c r="C79" s="105">
        <v>696.72</v>
      </c>
      <c r="D79" s="106">
        <v>696720</v>
      </c>
      <c r="E79" s="106"/>
      <c r="F79" s="106"/>
    </row>
    <row r="80" spans="1:6" s="66" customFormat="1" x14ac:dyDescent="0.25">
      <c r="A80" s="104" t="s">
        <v>46</v>
      </c>
      <c r="B80" s="105">
        <v>869015.17999999993</v>
      </c>
      <c r="C80" s="105">
        <v>869.01517999999999</v>
      </c>
      <c r="D80" s="106">
        <v>869015.17999999993</v>
      </c>
      <c r="E80" s="106"/>
      <c r="F80" s="106"/>
    </row>
    <row r="81" spans="1:6" s="66" customFormat="1" x14ac:dyDescent="0.25">
      <c r="A81" s="104" t="s">
        <v>33</v>
      </c>
      <c r="B81" s="105">
        <v>696720</v>
      </c>
      <c r="C81" s="105">
        <v>696.72</v>
      </c>
      <c r="D81" s="106">
        <v>696720</v>
      </c>
      <c r="E81" s="106"/>
      <c r="F81" s="106"/>
    </row>
    <row r="82" spans="1:6" s="66" customFormat="1" x14ac:dyDescent="0.25">
      <c r="A82" s="104" t="s">
        <v>70</v>
      </c>
      <c r="B82" s="105">
        <v>350000</v>
      </c>
      <c r="C82" s="105">
        <v>350</v>
      </c>
      <c r="D82" s="106">
        <v>350000</v>
      </c>
      <c r="E82" s="106"/>
      <c r="F82" s="106"/>
    </row>
    <row r="83" spans="1:6" s="66" customFormat="1" x14ac:dyDescent="0.25">
      <c r="A83" s="104" t="s">
        <v>34</v>
      </c>
      <c r="B83" s="105">
        <v>3067539.79</v>
      </c>
      <c r="C83" s="105">
        <v>3067.5397899999998</v>
      </c>
      <c r="D83" s="106"/>
      <c r="E83" s="106"/>
      <c r="F83" s="106"/>
    </row>
    <row r="84" spans="1:6" s="66" customFormat="1" x14ac:dyDescent="0.25">
      <c r="A84" s="104" t="s">
        <v>75</v>
      </c>
      <c r="B84" s="105">
        <v>643640.48</v>
      </c>
      <c r="C84" s="105">
        <v>643.64048000000003</v>
      </c>
      <c r="D84" s="106">
        <v>643640.48</v>
      </c>
      <c r="E84" s="106"/>
      <c r="F84" s="106"/>
    </row>
    <row r="85" spans="1:6" s="66" customFormat="1" x14ac:dyDescent="0.25">
      <c r="A85" s="104" t="s">
        <v>80</v>
      </c>
      <c r="B85" s="105">
        <v>435450</v>
      </c>
      <c r="C85" s="105">
        <v>435.45</v>
      </c>
      <c r="D85" s="106">
        <v>435450</v>
      </c>
      <c r="E85" s="106"/>
      <c r="F85" s="106"/>
    </row>
    <row r="86" spans="1:6" s="66" customFormat="1" x14ac:dyDescent="0.25">
      <c r="A86" s="104" t="s">
        <v>77</v>
      </c>
      <c r="B86" s="105">
        <v>3379112.51</v>
      </c>
      <c r="C86" s="105">
        <v>3379.1125099999999</v>
      </c>
      <c r="D86" s="106">
        <v>3379112.51</v>
      </c>
      <c r="E86" s="106"/>
      <c r="F86" s="106"/>
    </row>
    <row r="87" spans="1:6" s="66" customFormat="1" x14ac:dyDescent="0.25">
      <c r="A87" s="104" t="s">
        <v>47</v>
      </c>
      <c r="B87" s="105">
        <v>583090.24</v>
      </c>
      <c r="C87" s="105">
        <v>583.09023999999999</v>
      </c>
      <c r="D87" s="106">
        <v>583090.24</v>
      </c>
      <c r="E87" s="106"/>
      <c r="F87" s="106"/>
    </row>
    <row r="88" spans="1:6" s="66" customFormat="1" x14ac:dyDescent="0.25">
      <c r="A88" s="104" t="s">
        <v>311</v>
      </c>
      <c r="B88" s="105">
        <v>28077759.500000004</v>
      </c>
      <c r="C88" s="105">
        <v>28077.759500000004</v>
      </c>
      <c r="D88" s="106">
        <v>24736818.789999999</v>
      </c>
      <c r="E88" s="106"/>
      <c r="F88" s="106"/>
    </row>
    <row r="89" spans="1:6" s="66" customFormat="1" x14ac:dyDescent="0.25">
      <c r="A89"/>
      <c r="B89"/>
      <c r="C89"/>
      <c r="D89"/>
      <c r="E89"/>
      <c r="F89"/>
    </row>
    <row r="90" spans="1:6" s="66" customFormat="1" x14ac:dyDescent="0.25">
      <c r="A90"/>
      <c r="B90"/>
      <c r="C90"/>
      <c r="D90"/>
      <c r="E90"/>
      <c r="F90"/>
    </row>
    <row r="91" spans="1:6" s="66" customFormat="1" x14ac:dyDescent="0.25">
      <c r="A91"/>
      <c r="B91"/>
      <c r="C91"/>
      <c r="D91"/>
      <c r="E91"/>
      <c r="F91"/>
    </row>
    <row r="92" spans="1:6" s="66" customFormat="1" x14ac:dyDescent="0.25">
      <c r="A92"/>
      <c r="B92"/>
      <c r="C92"/>
      <c r="D92"/>
      <c r="E92"/>
      <c r="F92"/>
    </row>
    <row r="93" spans="1:6" s="66" customFormat="1" x14ac:dyDescent="0.25"/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B31"/>
  <sheetViews>
    <sheetView showGridLines="0" workbookViewId="0">
      <selection activeCell="B10" sqref="B10"/>
    </sheetView>
  </sheetViews>
  <sheetFormatPr defaultRowHeight="15" x14ac:dyDescent="0.25"/>
  <cols>
    <col min="1" max="1" width="7.28515625" customWidth="1"/>
    <col min="2" max="2" width="184.7109375" customWidth="1"/>
  </cols>
  <sheetData>
    <row r="1" spans="2:2" x14ac:dyDescent="0.25">
      <c r="B1" s="94"/>
    </row>
    <row r="2" spans="2:2" x14ac:dyDescent="0.25">
      <c r="B2" s="94" t="s">
        <v>188</v>
      </c>
    </row>
    <row r="3" spans="2:2" x14ac:dyDescent="0.25">
      <c r="B3" s="94" t="s">
        <v>189</v>
      </c>
    </row>
    <row r="4" spans="2:2" x14ac:dyDescent="0.25">
      <c r="B4" s="94" t="s">
        <v>190</v>
      </c>
    </row>
    <row r="5" spans="2:2" x14ac:dyDescent="0.25">
      <c r="B5" s="94"/>
    </row>
    <row r="6" spans="2:2" ht="31.5" x14ac:dyDescent="0.25">
      <c r="B6" s="95" t="s">
        <v>191</v>
      </c>
    </row>
    <row r="7" spans="2:2" ht="15.75" x14ac:dyDescent="0.25">
      <c r="B7" s="95"/>
    </row>
    <row r="8" spans="2:2" ht="17.25" x14ac:dyDescent="0.25">
      <c r="B8" s="96" t="s">
        <v>192</v>
      </c>
    </row>
    <row r="9" spans="2:2" x14ac:dyDescent="0.25">
      <c r="B9" s="94"/>
    </row>
    <row r="10" spans="2:2" x14ac:dyDescent="0.25">
      <c r="B10" s="99" t="s">
        <v>211</v>
      </c>
    </row>
    <row r="11" spans="2:2" x14ac:dyDescent="0.25">
      <c r="B11" s="97" t="s">
        <v>193</v>
      </c>
    </row>
    <row r="12" spans="2:2" x14ac:dyDescent="0.25">
      <c r="B12" s="98" t="s">
        <v>194</v>
      </c>
    </row>
    <row r="13" spans="2:2" x14ac:dyDescent="0.25">
      <c r="B13" s="98"/>
    </row>
    <row r="14" spans="2:2" x14ac:dyDescent="0.25">
      <c r="B14" s="99" t="s">
        <v>195</v>
      </c>
    </row>
    <row r="15" spans="2:2" x14ac:dyDescent="0.25">
      <c r="B15" s="99" t="s">
        <v>196</v>
      </c>
    </row>
    <row r="16" spans="2:2" ht="30" x14ac:dyDescent="0.25">
      <c r="B16" s="99" t="s">
        <v>197</v>
      </c>
    </row>
    <row r="17" spans="2:2" ht="30" x14ac:dyDescent="0.25">
      <c r="B17" s="99" t="s">
        <v>213</v>
      </c>
    </row>
    <row r="18" spans="2:2" ht="30" x14ac:dyDescent="0.25">
      <c r="B18" s="99" t="s">
        <v>198</v>
      </c>
    </row>
    <row r="19" spans="2:2" x14ac:dyDescent="0.25">
      <c r="B19" s="99" t="s">
        <v>199</v>
      </c>
    </row>
    <row r="20" spans="2:2" x14ac:dyDescent="0.25">
      <c r="B20" s="99" t="s">
        <v>200</v>
      </c>
    </row>
    <row r="21" spans="2:2" x14ac:dyDescent="0.25">
      <c r="B21" s="99" t="s">
        <v>212</v>
      </c>
    </row>
    <row r="22" spans="2:2" x14ac:dyDescent="0.25">
      <c r="B22" s="99" t="s">
        <v>201</v>
      </c>
    </row>
    <row r="23" spans="2:2" x14ac:dyDescent="0.25">
      <c r="B23" s="99" t="s">
        <v>202</v>
      </c>
    </row>
    <row r="24" spans="2:2" x14ac:dyDescent="0.25">
      <c r="B24" s="99" t="s">
        <v>203</v>
      </c>
    </row>
    <row r="25" spans="2:2" x14ac:dyDescent="0.25">
      <c r="B25" s="99" t="s">
        <v>204</v>
      </c>
    </row>
    <row r="26" spans="2:2" x14ac:dyDescent="0.25">
      <c r="B26" s="99" t="s">
        <v>205</v>
      </c>
    </row>
    <row r="27" spans="2:2" ht="30" x14ac:dyDescent="0.25">
      <c r="B27" s="99" t="s">
        <v>206</v>
      </c>
    </row>
    <row r="28" spans="2:2" x14ac:dyDescent="0.25">
      <c r="B28" s="99" t="s">
        <v>207</v>
      </c>
    </row>
    <row r="29" spans="2:2" ht="30" x14ac:dyDescent="0.25">
      <c r="B29" s="99" t="s">
        <v>208</v>
      </c>
    </row>
    <row r="30" spans="2:2" ht="30" x14ac:dyDescent="0.25">
      <c r="B30" s="99" t="s">
        <v>209</v>
      </c>
    </row>
    <row r="31" spans="2:2" ht="30" x14ac:dyDescent="0.25">
      <c r="B31" s="99" t="s">
        <v>210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92</v>
      </c>
      <c r="B1" s="2" t="s">
        <v>93</v>
      </c>
      <c r="D1" s="56" t="s">
        <v>8</v>
      </c>
      <c r="E1" s="56" t="s">
        <v>94</v>
      </c>
      <c r="F1" s="56" t="s">
        <v>95</v>
      </c>
    </row>
    <row r="2" spans="1:40" x14ac:dyDescent="0.25">
      <c r="A2" s="3" t="s">
        <v>18</v>
      </c>
      <c r="B2" s="3" t="s">
        <v>59</v>
      </c>
      <c r="D2" s="58" t="s">
        <v>96</v>
      </c>
      <c r="E2" s="55" t="s">
        <v>97</v>
      </c>
      <c r="F2" s="55" t="s">
        <v>54</v>
      </c>
    </row>
    <row r="3" spans="1:40" x14ac:dyDescent="0.25">
      <c r="A3" s="3" t="s">
        <v>21</v>
      </c>
      <c r="B3" s="3" t="s">
        <v>21</v>
      </c>
      <c r="D3" s="58" t="s">
        <v>98</v>
      </c>
      <c r="E3" s="55" t="s">
        <v>22</v>
      </c>
      <c r="F3" s="55" t="s">
        <v>55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23</v>
      </c>
      <c r="B4" s="3" t="s">
        <v>60</v>
      </c>
      <c r="D4" s="58" t="s">
        <v>99</v>
      </c>
      <c r="E4" s="55" t="s">
        <v>20</v>
      </c>
      <c r="F4" s="57" t="s">
        <v>57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24</v>
      </c>
      <c r="B5" s="3" t="s">
        <v>39</v>
      </c>
      <c r="D5" s="58" t="s">
        <v>100</v>
      </c>
      <c r="E5" s="1" t="s">
        <v>101</v>
      </c>
      <c r="F5" s="57" t="s">
        <v>56</v>
      </c>
    </row>
    <row r="6" spans="1:40" x14ac:dyDescent="0.25">
      <c r="A6" s="3" t="s">
        <v>25</v>
      </c>
      <c r="B6" s="3" t="s">
        <v>27</v>
      </c>
      <c r="D6" s="58" t="s">
        <v>38</v>
      </c>
      <c r="E6" s="57"/>
    </row>
    <row r="7" spans="1:40" x14ac:dyDescent="0.25">
      <c r="A7" s="3" t="s">
        <v>26</v>
      </c>
      <c r="B7" s="3" t="s">
        <v>40</v>
      </c>
      <c r="D7" s="58" t="s">
        <v>102</v>
      </c>
    </row>
    <row r="8" spans="1:40" x14ac:dyDescent="0.25">
      <c r="A8" s="3" t="s">
        <v>61</v>
      </c>
      <c r="B8" s="3" t="s">
        <v>42</v>
      </c>
      <c r="D8" s="58" t="s">
        <v>22</v>
      </c>
    </row>
    <row r="9" spans="1:40" x14ac:dyDescent="0.25">
      <c r="A9" s="3" t="s">
        <v>62</v>
      </c>
      <c r="B9" s="3" t="s">
        <v>43</v>
      </c>
      <c r="D9" s="58" t="s">
        <v>103</v>
      </c>
    </row>
    <row r="10" spans="1:40" x14ac:dyDescent="0.25">
      <c r="A10" s="3" t="s">
        <v>39</v>
      </c>
      <c r="B10" s="3" t="s">
        <v>44</v>
      </c>
      <c r="D10" s="58" t="s">
        <v>41</v>
      </c>
    </row>
    <row r="11" spans="1:40" x14ac:dyDescent="0.25">
      <c r="A11" s="3" t="s">
        <v>27</v>
      </c>
      <c r="B11" s="3" t="s">
        <v>29</v>
      </c>
      <c r="D11" s="59" t="s">
        <v>104</v>
      </c>
    </row>
    <row r="12" spans="1:40" x14ac:dyDescent="0.25">
      <c r="A12" s="3" t="s">
        <v>63</v>
      </c>
      <c r="B12" s="3" t="s">
        <v>64</v>
      </c>
    </row>
    <row r="13" spans="1:40" x14ac:dyDescent="0.25">
      <c r="A13" s="3" t="s">
        <v>28</v>
      </c>
      <c r="B13" s="3" t="s">
        <v>65</v>
      </c>
    </row>
    <row r="14" spans="1:40" x14ac:dyDescent="0.25">
      <c r="A14" s="3" t="s">
        <v>66</v>
      </c>
      <c r="B14" s="3" t="s">
        <v>67</v>
      </c>
    </row>
    <row r="15" spans="1:40" x14ac:dyDescent="0.25">
      <c r="A15" s="3" t="s">
        <v>29</v>
      </c>
      <c r="B15" s="3" t="s">
        <v>45</v>
      </c>
    </row>
    <row r="16" spans="1:40" x14ac:dyDescent="0.25">
      <c r="A16" s="3" t="s">
        <v>68</v>
      </c>
      <c r="B16" s="3" t="s">
        <v>46</v>
      </c>
    </row>
    <row r="17" spans="1:2" x14ac:dyDescent="0.25">
      <c r="A17" s="3" t="s">
        <v>69</v>
      </c>
      <c r="B17" s="3" t="s">
        <v>70</v>
      </c>
    </row>
    <row r="18" spans="1:2" x14ac:dyDescent="0.25">
      <c r="A18" s="3" t="s">
        <v>71</v>
      </c>
      <c r="B18" s="3" t="s">
        <v>34</v>
      </c>
    </row>
    <row r="19" spans="1:2" x14ac:dyDescent="0.25">
      <c r="A19" s="3" t="s">
        <v>72</v>
      </c>
      <c r="B19" s="3" t="s">
        <v>73</v>
      </c>
    </row>
    <row r="20" spans="1:2" x14ac:dyDescent="0.25">
      <c r="A20" s="3" t="s">
        <v>31</v>
      </c>
      <c r="B20" s="3" t="s">
        <v>74</v>
      </c>
    </row>
    <row r="21" spans="1:2" x14ac:dyDescent="0.25">
      <c r="A21" s="3" t="s">
        <v>33</v>
      </c>
      <c r="B21" s="3" t="s">
        <v>75</v>
      </c>
    </row>
    <row r="22" spans="1:2" x14ac:dyDescent="0.25">
      <c r="A22" s="3" t="s">
        <v>34</v>
      </c>
      <c r="B22" s="3" t="s">
        <v>76</v>
      </c>
    </row>
    <row r="23" spans="1:2" x14ac:dyDescent="0.25">
      <c r="A23" s="3" t="s">
        <v>73</v>
      </c>
      <c r="B23" s="3" t="s">
        <v>77</v>
      </c>
    </row>
    <row r="24" spans="1:2" x14ac:dyDescent="0.25">
      <c r="A24" s="3" t="s">
        <v>74</v>
      </c>
      <c r="B24" s="3" t="s">
        <v>78</v>
      </c>
    </row>
    <row r="25" spans="1:2" x14ac:dyDescent="0.25">
      <c r="A25" s="3" t="s">
        <v>79</v>
      </c>
      <c r="B25" s="3" t="s">
        <v>35</v>
      </c>
    </row>
    <row r="26" spans="1:2" x14ac:dyDescent="0.25">
      <c r="A26" s="3" t="s">
        <v>80</v>
      </c>
      <c r="B26" s="3" t="s">
        <v>47</v>
      </c>
    </row>
    <row r="27" spans="1:2" x14ac:dyDescent="0.25">
      <c r="A27" s="3" t="s">
        <v>81</v>
      </c>
      <c r="B27" s="3" t="s">
        <v>36</v>
      </c>
    </row>
    <row r="28" spans="1:2" x14ac:dyDescent="0.25">
      <c r="A28" s="3" t="s">
        <v>82</v>
      </c>
      <c r="B28" s="1"/>
    </row>
    <row r="29" spans="1:2" x14ac:dyDescent="0.25">
      <c r="A29" s="3" t="s">
        <v>83</v>
      </c>
    </row>
    <row r="30" spans="1:2" x14ac:dyDescent="0.25">
      <c r="A30" s="3" t="s">
        <v>85</v>
      </c>
    </row>
    <row r="31" spans="1:2" x14ac:dyDescent="0.25">
      <c r="A31" s="3" t="s">
        <v>35</v>
      </c>
    </row>
    <row r="32" spans="1:2" x14ac:dyDescent="0.25">
      <c r="A32" s="3" t="s">
        <v>47</v>
      </c>
    </row>
    <row r="33" spans="1:63" x14ac:dyDescent="0.25">
      <c r="A33" s="3" t="s">
        <v>36</v>
      </c>
    </row>
    <row r="36" spans="1:63" x14ac:dyDescent="0.25">
      <c r="A36" s="5" t="s">
        <v>105</v>
      </c>
      <c r="AC36" s="19" t="s">
        <v>106</v>
      </c>
    </row>
    <row r="37" spans="1:63" x14ac:dyDescent="0.25">
      <c r="A37" s="3" t="s">
        <v>59</v>
      </c>
      <c r="B37" s="3" t="s">
        <v>21</v>
      </c>
      <c r="C37" s="3" t="s">
        <v>60</v>
      </c>
      <c r="D37" s="3" t="s">
        <v>39</v>
      </c>
      <c r="E37" s="3" t="s">
        <v>27</v>
      </c>
      <c r="F37" s="3" t="s">
        <v>40</v>
      </c>
      <c r="G37" s="3" t="s">
        <v>42</v>
      </c>
      <c r="H37" s="3" t="s">
        <v>43</v>
      </c>
      <c r="I37" s="3" t="s">
        <v>44</v>
      </c>
      <c r="J37" s="3" t="s">
        <v>29</v>
      </c>
      <c r="K37" s="3" t="s">
        <v>64</v>
      </c>
      <c r="L37" s="3" t="s">
        <v>65</v>
      </c>
      <c r="M37" s="3" t="s">
        <v>67</v>
      </c>
      <c r="N37" s="3" t="s">
        <v>45</v>
      </c>
      <c r="O37" s="3" t="s">
        <v>46</v>
      </c>
      <c r="P37" s="3" t="s">
        <v>70</v>
      </c>
      <c r="Q37" s="3" t="s">
        <v>34</v>
      </c>
      <c r="R37" s="3" t="s">
        <v>73</v>
      </c>
      <c r="S37" s="3" t="s">
        <v>74</v>
      </c>
      <c r="T37" s="3" t="s">
        <v>75</v>
      </c>
      <c r="U37" s="3" t="s">
        <v>76</v>
      </c>
      <c r="V37" s="3" t="s">
        <v>77</v>
      </c>
      <c r="W37" s="3" t="s">
        <v>78</v>
      </c>
      <c r="X37" s="3" t="s">
        <v>35</v>
      </c>
      <c r="Y37" s="3" t="s">
        <v>47</v>
      </c>
      <c r="Z37" s="3" t="s">
        <v>36</v>
      </c>
      <c r="AC37" s="3" t="s">
        <v>18</v>
      </c>
      <c r="AD37" s="3" t="s">
        <v>21</v>
      </c>
      <c r="AE37" s="3" t="s">
        <v>23</v>
      </c>
      <c r="AF37" s="3" t="s">
        <v>24</v>
      </c>
      <c r="AG37" s="3" t="s">
        <v>25</v>
      </c>
      <c r="AH37" s="3" t="s">
        <v>26</v>
      </c>
      <c r="AI37" s="3" t="s">
        <v>61</v>
      </c>
      <c r="AJ37" s="3" t="s">
        <v>62</v>
      </c>
      <c r="AK37" s="3" t="s">
        <v>39</v>
      </c>
      <c r="AL37" s="3" t="s">
        <v>27</v>
      </c>
      <c r="AM37" s="3" t="s">
        <v>63</v>
      </c>
      <c r="AN37" s="3" t="s">
        <v>28</v>
      </c>
      <c r="AO37" s="3" t="s">
        <v>66</v>
      </c>
      <c r="AP37" s="3" t="s">
        <v>29</v>
      </c>
      <c r="AQ37" s="3" t="s">
        <v>68</v>
      </c>
      <c r="AR37" s="3" t="s">
        <v>69</v>
      </c>
      <c r="AS37" s="3" t="s">
        <v>71</v>
      </c>
      <c r="AT37" s="3" t="s">
        <v>72</v>
      </c>
      <c r="AU37" s="3" t="s">
        <v>31</v>
      </c>
      <c r="AV37" s="3" t="s">
        <v>33</v>
      </c>
      <c r="AW37" s="3" t="s">
        <v>34</v>
      </c>
      <c r="AX37" s="3" t="s">
        <v>73</v>
      </c>
      <c r="AY37" s="3" t="s">
        <v>74</v>
      </c>
      <c r="AZ37" s="3" t="s">
        <v>79</v>
      </c>
      <c r="BA37" s="3" t="s">
        <v>80</v>
      </c>
      <c r="BB37" s="3" t="s">
        <v>81</v>
      </c>
      <c r="BC37" s="3" t="s">
        <v>82</v>
      </c>
      <c r="BD37" s="3" t="s">
        <v>83</v>
      </c>
      <c r="BE37" s="3" t="s">
        <v>85</v>
      </c>
      <c r="BF37" s="3" t="s">
        <v>35</v>
      </c>
      <c r="BG37" s="3" t="s">
        <v>47</v>
      </c>
      <c r="BH37" s="3" t="s">
        <v>36</v>
      </c>
      <c r="BJ37">
        <v>2020</v>
      </c>
      <c r="BK37">
        <v>2021</v>
      </c>
    </row>
    <row r="38" spans="1:63" x14ac:dyDescent="0.25">
      <c r="A38" s="8" t="s">
        <v>19</v>
      </c>
      <c r="B38" s="8" t="s">
        <v>19</v>
      </c>
      <c r="C38" s="8" t="s">
        <v>19</v>
      </c>
      <c r="D38" s="8" t="s">
        <v>19</v>
      </c>
      <c r="E38" s="8" t="s">
        <v>19</v>
      </c>
      <c r="F38" s="8" t="s">
        <v>19</v>
      </c>
      <c r="G38" s="8" t="s">
        <v>19</v>
      </c>
      <c r="H38" s="4" t="s">
        <v>19</v>
      </c>
      <c r="I38" s="4" t="s">
        <v>19</v>
      </c>
      <c r="J38" s="8" t="s">
        <v>30</v>
      </c>
      <c r="K38" s="8" t="s">
        <v>30</v>
      </c>
      <c r="L38" s="8" t="s">
        <v>30</v>
      </c>
      <c r="M38" s="8" t="s">
        <v>30</v>
      </c>
      <c r="N38" s="8" t="s">
        <v>30</v>
      </c>
      <c r="O38" s="8" t="s">
        <v>30</v>
      </c>
      <c r="P38" s="8" t="s">
        <v>30</v>
      </c>
      <c r="Q38" s="8" t="s">
        <v>30</v>
      </c>
      <c r="R38" s="8" t="s">
        <v>30</v>
      </c>
      <c r="S38" s="8" t="s">
        <v>30</v>
      </c>
      <c r="T38" s="8" t="s">
        <v>30</v>
      </c>
      <c r="U38" s="8" t="s">
        <v>30</v>
      </c>
      <c r="V38" s="8" t="s">
        <v>30</v>
      </c>
      <c r="W38" s="8" t="s">
        <v>30</v>
      </c>
      <c r="X38" s="8" t="s">
        <v>30</v>
      </c>
      <c r="Y38" s="8" t="s">
        <v>30</v>
      </c>
      <c r="Z38" s="8" t="s">
        <v>30</v>
      </c>
      <c r="AC38" s="8" t="s">
        <v>19</v>
      </c>
      <c r="AD38" s="8" t="s">
        <v>19</v>
      </c>
      <c r="AE38" s="8" t="s">
        <v>19</v>
      </c>
      <c r="AF38" s="8" t="s">
        <v>19</v>
      </c>
      <c r="AG38" s="8" t="s">
        <v>19</v>
      </c>
      <c r="AH38" s="8" t="s">
        <v>19</v>
      </c>
      <c r="AI38" s="8" t="s">
        <v>19</v>
      </c>
      <c r="AJ38" s="8" t="s">
        <v>19</v>
      </c>
      <c r="AK38" s="8" t="s">
        <v>19</v>
      </c>
      <c r="AL38" s="8" t="s">
        <v>19</v>
      </c>
      <c r="AM38" s="8" t="s">
        <v>19</v>
      </c>
      <c r="AN38" s="8" t="s">
        <v>19</v>
      </c>
      <c r="AO38" s="4" t="s">
        <v>19</v>
      </c>
      <c r="AP38" s="8" t="s">
        <v>30</v>
      </c>
      <c r="AQ38" s="8" t="s">
        <v>30</v>
      </c>
      <c r="AR38" s="8" t="s">
        <v>30</v>
      </c>
      <c r="AS38" s="8" t="s">
        <v>30</v>
      </c>
      <c r="AT38" s="8" t="s">
        <v>30</v>
      </c>
      <c r="AU38" s="8" t="s">
        <v>30</v>
      </c>
      <c r="AV38" s="8" t="s">
        <v>30</v>
      </c>
      <c r="AW38" s="8" t="s">
        <v>30</v>
      </c>
      <c r="AX38" s="8" t="s">
        <v>30</v>
      </c>
      <c r="AY38" s="8" t="s">
        <v>30</v>
      </c>
      <c r="AZ38" s="8" t="s">
        <v>30</v>
      </c>
      <c r="BA38" s="8" t="s">
        <v>30</v>
      </c>
      <c r="BB38" s="8" t="s">
        <v>30</v>
      </c>
      <c r="BC38" s="8" t="s">
        <v>30</v>
      </c>
      <c r="BD38" s="8" t="s">
        <v>30</v>
      </c>
      <c r="BE38" s="8" t="s">
        <v>30</v>
      </c>
      <c r="BF38" s="8" t="s">
        <v>30</v>
      </c>
      <c r="BG38" s="8" t="s">
        <v>30</v>
      </c>
      <c r="BH38" s="8" t="s">
        <v>30</v>
      </c>
      <c r="BJ38" s="3" t="s">
        <v>107</v>
      </c>
      <c r="BK38" s="3" t="s">
        <v>107</v>
      </c>
    </row>
    <row r="39" spans="1:63" x14ac:dyDescent="0.25">
      <c r="J39" s="8" t="s">
        <v>32</v>
      </c>
      <c r="K39" s="8" t="s">
        <v>32</v>
      </c>
      <c r="L39" s="8" t="s">
        <v>32</v>
      </c>
      <c r="M39" s="8" t="s">
        <v>32</v>
      </c>
      <c r="N39" s="8" t="s">
        <v>32</v>
      </c>
      <c r="O39" s="8" t="s">
        <v>32</v>
      </c>
      <c r="P39" s="8" t="s">
        <v>32</v>
      </c>
      <c r="Q39" s="8" t="s">
        <v>32</v>
      </c>
      <c r="R39" s="8" t="s">
        <v>32</v>
      </c>
      <c r="S39" s="8" t="s">
        <v>32</v>
      </c>
      <c r="T39" s="8" t="s">
        <v>32</v>
      </c>
      <c r="U39" s="8" t="s">
        <v>32</v>
      </c>
      <c r="V39" s="8" t="s">
        <v>32</v>
      </c>
      <c r="W39" s="8" t="s">
        <v>32</v>
      </c>
      <c r="X39" s="8" t="s">
        <v>32</v>
      </c>
      <c r="Y39" s="8" t="s">
        <v>32</v>
      </c>
      <c r="Z39" s="8" t="s">
        <v>32</v>
      </c>
      <c r="AP39" s="8" t="s">
        <v>32</v>
      </c>
      <c r="AQ39" s="8" t="s">
        <v>32</v>
      </c>
      <c r="AR39" s="8" t="s">
        <v>32</v>
      </c>
      <c r="AS39" s="8" t="s">
        <v>32</v>
      </c>
      <c r="AT39" s="8" t="s">
        <v>32</v>
      </c>
      <c r="AU39" s="8" t="s">
        <v>32</v>
      </c>
      <c r="AV39" s="8" t="s">
        <v>32</v>
      </c>
      <c r="AW39" s="8" t="s">
        <v>32</v>
      </c>
      <c r="AX39" s="8" t="s">
        <v>32</v>
      </c>
      <c r="AY39" s="8" t="s">
        <v>32</v>
      </c>
      <c r="AZ39" s="8" t="s">
        <v>32</v>
      </c>
      <c r="BA39" s="8" t="s">
        <v>32</v>
      </c>
      <c r="BB39" s="8" t="s">
        <v>32</v>
      </c>
      <c r="BC39" s="8" t="s">
        <v>32</v>
      </c>
      <c r="BD39" s="8" t="s">
        <v>32</v>
      </c>
      <c r="BE39" s="8" t="s">
        <v>32</v>
      </c>
      <c r="BF39" s="8" t="s">
        <v>32</v>
      </c>
      <c r="BG39" s="8" t="s">
        <v>32</v>
      </c>
      <c r="BH39" s="8" t="s">
        <v>32</v>
      </c>
      <c r="BJ39" s="3" t="s">
        <v>108</v>
      </c>
      <c r="BK39" s="3" t="s">
        <v>108</v>
      </c>
    </row>
    <row r="40" spans="1:63" x14ac:dyDescent="0.25">
      <c r="BJ40" s="3" t="s">
        <v>109</v>
      </c>
      <c r="BK40" s="3" t="s">
        <v>109</v>
      </c>
    </row>
    <row r="41" spans="1:63" x14ac:dyDescent="0.25">
      <c r="BJ41" s="3" t="s">
        <v>110</v>
      </c>
      <c r="BK41" s="3" t="s">
        <v>110</v>
      </c>
    </row>
    <row r="42" spans="1:63" x14ac:dyDescent="0.25">
      <c r="BJ42" s="3" t="s">
        <v>111</v>
      </c>
      <c r="BK42" s="3" t="s">
        <v>111</v>
      </c>
    </row>
    <row r="43" spans="1:63" x14ac:dyDescent="0.25">
      <c r="BJ43" s="3" t="s">
        <v>112</v>
      </c>
      <c r="BK43" s="3" t="s">
        <v>112</v>
      </c>
    </row>
    <row r="44" spans="1:63" x14ac:dyDescent="0.25">
      <c r="BJ44" s="3" t="s">
        <v>113</v>
      </c>
      <c r="BK44" s="3" t="s">
        <v>113</v>
      </c>
    </row>
    <row r="45" spans="1:63" x14ac:dyDescent="0.25">
      <c r="BJ45" s="3" t="s">
        <v>114</v>
      </c>
      <c r="BK45" s="3" t="s">
        <v>114</v>
      </c>
    </row>
    <row r="46" spans="1:63" x14ac:dyDescent="0.25">
      <c r="BJ46" s="3" t="s">
        <v>115</v>
      </c>
      <c r="BK46" s="3" t="s">
        <v>115</v>
      </c>
    </row>
    <row r="47" spans="1:63" x14ac:dyDescent="0.25">
      <c r="BJ47" s="3" t="s">
        <v>116</v>
      </c>
      <c r="BK47" s="3" t="s">
        <v>116</v>
      </c>
    </row>
    <row r="48" spans="1:63" x14ac:dyDescent="0.25">
      <c r="BJ48" s="3" t="s">
        <v>117</v>
      </c>
      <c r="BK48" s="3" t="s">
        <v>117</v>
      </c>
    </row>
    <row r="49" spans="62:63" x14ac:dyDescent="0.25">
      <c r="BJ49" s="3" t="s">
        <v>118</v>
      </c>
      <c r="BK49" s="3" t="s">
        <v>118</v>
      </c>
    </row>
    <row r="50" spans="62:63" x14ac:dyDescent="0.25">
      <c r="BJ50" s="3" t="s">
        <v>119</v>
      </c>
      <c r="BK50" s="3" t="s">
        <v>119</v>
      </c>
    </row>
    <row r="51" spans="62:63" x14ac:dyDescent="0.25">
      <c r="BJ51" s="3" t="s">
        <v>120</v>
      </c>
      <c r="BK51" s="3" t="s">
        <v>120</v>
      </c>
    </row>
    <row r="52" spans="62:63" x14ac:dyDescent="0.25">
      <c r="BJ52" s="3" t="s">
        <v>121</v>
      </c>
      <c r="BK52" s="3" t="s">
        <v>121</v>
      </c>
    </row>
    <row r="53" spans="62:63" x14ac:dyDescent="0.25">
      <c r="BJ53" s="3" t="s">
        <v>122</v>
      </c>
      <c r="BK53" s="3" t="s">
        <v>122</v>
      </c>
    </row>
    <row r="54" spans="62:63" x14ac:dyDescent="0.25">
      <c r="BJ54" s="3" t="s">
        <v>123</v>
      </c>
      <c r="BK54" s="3" t="s">
        <v>123</v>
      </c>
    </row>
    <row r="55" spans="62:63" x14ac:dyDescent="0.25">
      <c r="BJ55" s="3" t="s">
        <v>124</v>
      </c>
      <c r="BK55" s="3" t="s">
        <v>124</v>
      </c>
    </row>
    <row r="56" spans="62:63" x14ac:dyDescent="0.25">
      <c r="BJ56" s="3" t="s">
        <v>125</v>
      </c>
      <c r="BK56" s="3" t="s">
        <v>125</v>
      </c>
    </row>
    <row r="57" spans="62:63" x14ac:dyDescent="0.25">
      <c r="BJ57" s="3" t="s">
        <v>126</v>
      </c>
      <c r="BK57" s="3" t="s">
        <v>126</v>
      </c>
    </row>
    <row r="58" spans="62:63" x14ac:dyDescent="0.25">
      <c r="BJ58" s="3" t="s">
        <v>127</v>
      </c>
      <c r="BK58" s="3" t="s">
        <v>127</v>
      </c>
    </row>
    <row r="59" spans="62:63" x14ac:dyDescent="0.25">
      <c r="BJ59" s="3" t="s">
        <v>128</v>
      </c>
      <c r="BK59" s="3" t="s">
        <v>128</v>
      </c>
    </row>
    <row r="60" spans="62:63" x14ac:dyDescent="0.25">
      <c r="BJ60" s="3" t="s">
        <v>129</v>
      </c>
      <c r="BK60" s="3" t="s">
        <v>129</v>
      </c>
    </row>
    <row r="61" spans="62:63" x14ac:dyDescent="0.25">
      <c r="BJ61" s="3" t="s">
        <v>130</v>
      </c>
      <c r="BK61" s="3" t="s">
        <v>130</v>
      </c>
    </row>
    <row r="62" spans="62:63" x14ac:dyDescent="0.25">
      <c r="BJ62" s="3" t="s">
        <v>131</v>
      </c>
      <c r="BK62" s="3" t="s">
        <v>131</v>
      </c>
    </row>
    <row r="63" spans="62:63" x14ac:dyDescent="0.25">
      <c r="BJ63" s="3" t="s">
        <v>132</v>
      </c>
      <c r="BK63" s="3" t="s">
        <v>132</v>
      </c>
    </row>
    <row r="64" spans="62:63" x14ac:dyDescent="0.25">
      <c r="BJ64" s="3" t="s">
        <v>133</v>
      </c>
      <c r="BK64" s="3" t="s">
        <v>133</v>
      </c>
    </row>
    <row r="65" spans="2:63" x14ac:dyDescent="0.25">
      <c r="BJ65" s="3" t="s">
        <v>134</v>
      </c>
      <c r="BK65" s="3" t="s">
        <v>134</v>
      </c>
    </row>
    <row r="66" spans="2:63" x14ac:dyDescent="0.25">
      <c r="B66" s="7"/>
      <c r="BJ66" s="3" t="s">
        <v>135</v>
      </c>
      <c r="BK66" s="3" t="s">
        <v>135</v>
      </c>
    </row>
    <row r="67" spans="2:63" x14ac:dyDescent="0.25">
      <c r="BJ67" s="3" t="s">
        <v>136</v>
      </c>
      <c r="BK67" s="3" t="s">
        <v>136</v>
      </c>
    </row>
    <row r="68" spans="2:63" x14ac:dyDescent="0.25">
      <c r="BJ68" s="3" t="s">
        <v>137</v>
      </c>
      <c r="BK68" s="3" t="s">
        <v>137</v>
      </c>
    </row>
    <row r="69" spans="2:63" x14ac:dyDescent="0.25">
      <c r="BJ69" s="3" t="s">
        <v>138</v>
      </c>
      <c r="BK69" s="3" t="s">
        <v>138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139</v>
      </c>
      <c r="B1" s="27" t="s">
        <v>140</v>
      </c>
    </row>
    <row r="2" spans="1:2" s="22" customFormat="1" x14ac:dyDescent="0.25">
      <c r="A2" s="21" t="s">
        <v>141</v>
      </c>
    </row>
    <row r="3" spans="1:2" x14ac:dyDescent="0.25">
      <c r="A3" s="20" t="s">
        <v>142</v>
      </c>
      <c r="B3" s="20" t="s">
        <v>143</v>
      </c>
    </row>
    <row r="4" spans="1:2" x14ac:dyDescent="0.25">
      <c r="A4" s="20" t="s">
        <v>144</v>
      </c>
      <c r="B4" s="20" t="s">
        <v>145</v>
      </c>
    </row>
    <row r="5" spans="1:2" x14ac:dyDescent="0.25">
      <c r="A5" s="20" t="s">
        <v>146</v>
      </c>
      <c r="B5" s="20" t="s">
        <v>147</v>
      </c>
    </row>
    <row r="6" spans="1:2" x14ac:dyDescent="0.25">
      <c r="A6" s="20" t="s">
        <v>148</v>
      </c>
      <c r="B6" s="20" t="s">
        <v>149</v>
      </c>
    </row>
    <row r="7" spans="1:2" x14ac:dyDescent="0.25">
      <c r="A7" s="20" t="s">
        <v>150</v>
      </c>
      <c r="B7" s="20" t="s">
        <v>151</v>
      </c>
    </row>
    <row r="8" spans="1:2" x14ac:dyDescent="0.25">
      <c r="A8" s="20" t="s">
        <v>152</v>
      </c>
      <c r="B8" s="20" t="s">
        <v>153</v>
      </c>
    </row>
    <row r="9" spans="1:2" x14ac:dyDescent="0.25">
      <c r="A9" s="23" t="s">
        <v>154</v>
      </c>
      <c r="B9" s="23" t="s">
        <v>155</v>
      </c>
    </row>
    <row r="10" spans="1:2" x14ac:dyDescent="0.25">
      <c r="A10" s="23" t="s">
        <v>156</v>
      </c>
      <c r="B10" s="23" t="s">
        <v>157</v>
      </c>
    </row>
    <row r="11" spans="1:2" ht="25.5" x14ac:dyDescent="0.25">
      <c r="A11" s="20" t="s">
        <v>158</v>
      </c>
      <c r="B11" s="24" t="s">
        <v>159</v>
      </c>
    </row>
    <row r="12" spans="1:2" x14ac:dyDescent="0.25">
      <c r="A12" s="23" t="s">
        <v>160</v>
      </c>
      <c r="B12" s="23" t="s">
        <v>161</v>
      </c>
    </row>
    <row r="13" spans="1:2" x14ac:dyDescent="0.25">
      <c r="A13" s="20" t="s">
        <v>162</v>
      </c>
      <c r="B13" s="20" t="s">
        <v>163</v>
      </c>
    </row>
    <row r="14" spans="1:2" x14ac:dyDescent="0.25">
      <c r="A14" s="20" t="s">
        <v>164</v>
      </c>
      <c r="B14" s="20" t="s">
        <v>165</v>
      </c>
    </row>
    <row r="15" spans="1:2" x14ac:dyDescent="0.25">
      <c r="A15" s="20" t="s">
        <v>166</v>
      </c>
      <c r="B15" s="20" t="s">
        <v>167</v>
      </c>
    </row>
    <row r="17" spans="1:2" x14ac:dyDescent="0.25">
      <c r="A17" s="25" t="s">
        <v>168</v>
      </c>
    </row>
    <row r="18" spans="1:2" x14ac:dyDescent="0.25">
      <c r="A18" s="20" t="s">
        <v>142</v>
      </c>
      <c r="B18" s="20" t="s">
        <v>169</v>
      </c>
    </row>
    <row r="19" spans="1:2" x14ac:dyDescent="0.25">
      <c r="A19" s="20" t="s">
        <v>144</v>
      </c>
      <c r="B19" s="20" t="s">
        <v>170</v>
      </c>
    </row>
    <row r="20" spans="1:2" x14ac:dyDescent="0.25">
      <c r="A20" s="23" t="s">
        <v>146</v>
      </c>
      <c r="B20" s="23" t="s">
        <v>147</v>
      </c>
    </row>
    <row r="21" spans="1:2" x14ac:dyDescent="0.25">
      <c r="A21" s="20" t="s">
        <v>148</v>
      </c>
      <c r="B21" s="20" t="s">
        <v>149</v>
      </c>
    </row>
    <row r="22" spans="1:2" x14ac:dyDescent="0.25">
      <c r="A22" s="20" t="s">
        <v>150</v>
      </c>
      <c r="B22" s="20" t="s">
        <v>151</v>
      </c>
    </row>
    <row r="23" spans="1:2" x14ac:dyDescent="0.25">
      <c r="A23" s="20" t="s">
        <v>152</v>
      </c>
      <c r="B23" s="20" t="s">
        <v>153</v>
      </c>
    </row>
    <row r="24" spans="1:2" x14ac:dyDescent="0.25">
      <c r="A24" s="23" t="s">
        <v>154</v>
      </c>
      <c r="B24" s="23" t="s">
        <v>155</v>
      </c>
    </row>
    <row r="25" spans="1:2" x14ac:dyDescent="0.25">
      <c r="A25" s="23" t="s">
        <v>156</v>
      </c>
      <c r="B25" s="23" t="s">
        <v>157</v>
      </c>
    </row>
    <row r="26" spans="1:2" ht="25.5" x14ac:dyDescent="0.25">
      <c r="A26" s="20" t="s">
        <v>158</v>
      </c>
      <c r="B26" s="24" t="s">
        <v>159</v>
      </c>
    </row>
    <row r="27" spans="1:2" x14ac:dyDescent="0.25">
      <c r="A27" s="20" t="s">
        <v>160</v>
      </c>
      <c r="B27" s="20" t="s">
        <v>161</v>
      </c>
    </row>
    <row r="28" spans="1:2" x14ac:dyDescent="0.25">
      <c r="A28" s="20" t="s">
        <v>162</v>
      </c>
      <c r="B28" s="20" t="s">
        <v>163</v>
      </c>
    </row>
    <row r="29" spans="1:2" x14ac:dyDescent="0.25">
      <c r="A29" s="23" t="s">
        <v>164</v>
      </c>
      <c r="B29" s="23" t="s">
        <v>165</v>
      </c>
    </row>
    <row r="30" spans="1:2" x14ac:dyDescent="0.25">
      <c r="A30" s="23" t="s">
        <v>166</v>
      </c>
      <c r="B30" s="23" t="s">
        <v>167</v>
      </c>
    </row>
    <row r="32" spans="1:2" x14ac:dyDescent="0.25">
      <c r="A32" s="25" t="s">
        <v>171</v>
      </c>
      <c r="B32" s="26" t="s">
        <v>172</v>
      </c>
    </row>
    <row r="34" spans="1:2" x14ac:dyDescent="0.25">
      <c r="A34" s="20" t="s">
        <v>142</v>
      </c>
      <c r="B34" s="20" t="s">
        <v>143</v>
      </c>
    </row>
    <row r="35" spans="1:2" x14ac:dyDescent="0.25">
      <c r="A35" s="20" t="s">
        <v>173</v>
      </c>
      <c r="B35" s="20" t="s">
        <v>174</v>
      </c>
    </row>
    <row r="36" spans="1:2" x14ac:dyDescent="0.25">
      <c r="A36" s="20" t="s">
        <v>175</v>
      </c>
      <c r="B36" s="20" t="s">
        <v>176</v>
      </c>
    </row>
    <row r="37" spans="1:2" x14ac:dyDescent="0.25">
      <c r="A37" s="20" t="s">
        <v>152</v>
      </c>
      <c r="B37" s="20" t="s">
        <v>169</v>
      </c>
    </row>
    <row r="38" spans="1:2" x14ac:dyDescent="0.25">
      <c r="A38" s="20" t="s">
        <v>177</v>
      </c>
      <c r="B38" s="20" t="s">
        <v>178</v>
      </c>
    </row>
    <row r="39" spans="1:2" x14ac:dyDescent="0.25">
      <c r="A39" s="20" t="s">
        <v>179</v>
      </c>
      <c r="B39" s="20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181</v>
      </c>
      <c r="B1" s="31" t="s">
        <v>182</v>
      </c>
      <c r="C1" t="s">
        <v>183</v>
      </c>
      <c r="E1" s="32" t="s">
        <v>181</v>
      </c>
      <c r="F1" s="33" t="s">
        <v>182</v>
      </c>
      <c r="G1" s="28" t="s">
        <v>183</v>
      </c>
      <c r="H1" s="28" t="s">
        <v>184</v>
      </c>
      <c r="J1" t="s">
        <v>182</v>
      </c>
      <c r="K1" t="s">
        <v>181</v>
      </c>
      <c r="M1" t="s">
        <v>182</v>
      </c>
      <c r="N1" t="s">
        <v>181</v>
      </c>
    </row>
    <row r="2" spans="1:14" x14ac:dyDescent="0.25">
      <c r="A2" s="34" t="s">
        <v>107</v>
      </c>
      <c r="B2" s="35" t="s">
        <v>112</v>
      </c>
      <c r="C2" s="34"/>
      <c r="D2" s="34"/>
      <c r="E2" s="29" t="s">
        <v>107</v>
      </c>
      <c r="F2" s="36" t="s">
        <v>112</v>
      </c>
      <c r="G2" s="29"/>
      <c r="H2" s="29"/>
      <c r="I2" s="11"/>
      <c r="J2" t="s">
        <v>107</v>
      </c>
      <c r="K2" t="s">
        <v>118</v>
      </c>
      <c r="M2" t="s">
        <v>107</v>
      </c>
      <c r="N2" t="s">
        <v>118</v>
      </c>
    </row>
    <row r="3" spans="1:14" x14ac:dyDescent="0.25">
      <c r="A3" s="34" t="s">
        <v>108</v>
      </c>
      <c r="B3" s="35" t="s">
        <v>108</v>
      </c>
      <c r="C3" s="34"/>
      <c r="D3" s="34"/>
      <c r="E3" s="29" t="s">
        <v>108</v>
      </c>
      <c r="F3" s="36" t="s">
        <v>108</v>
      </c>
      <c r="G3" s="29" t="s">
        <v>111</v>
      </c>
      <c r="H3" s="29" t="s">
        <v>113</v>
      </c>
      <c r="I3" s="29"/>
      <c r="J3" t="s">
        <v>108</v>
      </c>
      <c r="K3" t="s">
        <v>108</v>
      </c>
      <c r="M3" t="s">
        <v>108</v>
      </c>
      <c r="N3" t="s">
        <v>108</v>
      </c>
    </row>
    <row r="4" spans="1:14" x14ac:dyDescent="0.25">
      <c r="A4" s="34" t="s">
        <v>114</v>
      </c>
      <c r="B4" s="35" t="s">
        <v>114</v>
      </c>
      <c r="C4" s="34"/>
      <c r="D4" s="34"/>
      <c r="E4" s="29" t="s">
        <v>114</v>
      </c>
      <c r="F4" s="36" t="s">
        <v>114</v>
      </c>
      <c r="G4" s="29"/>
      <c r="H4" s="29"/>
      <c r="I4" s="29"/>
      <c r="J4" t="s">
        <v>109</v>
      </c>
      <c r="K4" t="s">
        <v>117</v>
      </c>
      <c r="M4" t="s">
        <v>109</v>
      </c>
      <c r="N4" t="s">
        <v>117</v>
      </c>
    </row>
    <row r="5" spans="1:14" x14ac:dyDescent="0.25">
      <c r="A5" s="34" t="s">
        <v>115</v>
      </c>
      <c r="B5" s="35" t="s">
        <v>115</v>
      </c>
      <c r="C5" s="34"/>
      <c r="D5" s="34"/>
      <c r="E5" s="29" t="s">
        <v>115</v>
      </c>
      <c r="F5" s="36" t="s">
        <v>115</v>
      </c>
      <c r="G5" s="29"/>
      <c r="H5" s="29"/>
      <c r="I5" s="29"/>
      <c r="J5" t="s">
        <v>110</v>
      </c>
      <c r="K5" t="s">
        <v>118</v>
      </c>
      <c r="M5" t="s">
        <v>110</v>
      </c>
      <c r="N5" t="s">
        <v>118</v>
      </c>
    </row>
    <row r="6" spans="1:14" x14ac:dyDescent="0.25">
      <c r="A6" s="34" t="s">
        <v>116</v>
      </c>
      <c r="B6" s="35" t="s">
        <v>116</v>
      </c>
      <c r="C6" s="34"/>
      <c r="D6" s="34"/>
      <c r="E6" s="29" t="s">
        <v>116</v>
      </c>
      <c r="F6" s="36" t="s">
        <v>116</v>
      </c>
      <c r="G6" s="29"/>
      <c r="H6" s="29"/>
      <c r="I6" s="29"/>
      <c r="J6" t="s">
        <v>111</v>
      </c>
      <c r="K6" t="s">
        <v>130</v>
      </c>
      <c r="M6" t="s">
        <v>111</v>
      </c>
      <c r="N6" t="s">
        <v>108</v>
      </c>
    </row>
    <row r="7" spans="1:14" x14ac:dyDescent="0.25">
      <c r="A7" s="34" t="s">
        <v>117</v>
      </c>
      <c r="B7" s="35" t="s">
        <v>109</v>
      </c>
      <c r="D7" s="34"/>
      <c r="E7" s="29" t="s">
        <v>117</v>
      </c>
      <c r="F7" s="36" t="s">
        <v>109</v>
      </c>
      <c r="G7" s="29" t="s">
        <v>117</v>
      </c>
      <c r="H7" s="29"/>
      <c r="I7" s="29"/>
      <c r="J7" t="s">
        <v>112</v>
      </c>
      <c r="K7" t="s">
        <v>107</v>
      </c>
      <c r="M7" t="s">
        <v>112</v>
      </c>
      <c r="N7" t="s">
        <v>107</v>
      </c>
    </row>
    <row r="8" spans="1:14" x14ac:dyDescent="0.25">
      <c r="A8" s="34" t="s">
        <v>117</v>
      </c>
      <c r="B8" s="34" t="s">
        <v>117</v>
      </c>
      <c r="D8" s="34"/>
      <c r="E8" s="29" t="s">
        <v>118</v>
      </c>
      <c r="F8" s="36" t="s">
        <v>107</v>
      </c>
      <c r="G8" s="29" t="s">
        <v>110</v>
      </c>
      <c r="H8" s="29" t="s">
        <v>133</v>
      </c>
      <c r="I8" s="29"/>
      <c r="J8" t="s">
        <v>113</v>
      </c>
      <c r="K8" t="s">
        <v>121</v>
      </c>
      <c r="M8" t="s">
        <v>113</v>
      </c>
      <c r="N8" t="s">
        <v>108</v>
      </c>
    </row>
    <row r="9" spans="1:14" x14ac:dyDescent="0.25">
      <c r="A9" s="34" t="s">
        <v>118</v>
      </c>
      <c r="B9" s="35" t="s">
        <v>107</v>
      </c>
      <c r="C9" s="34" t="s">
        <v>110</v>
      </c>
      <c r="D9" s="34"/>
      <c r="E9" s="29" t="s">
        <v>119</v>
      </c>
      <c r="F9" s="36" t="s">
        <v>118</v>
      </c>
      <c r="G9" s="29"/>
      <c r="H9" s="29"/>
      <c r="I9" s="29"/>
      <c r="J9" t="s">
        <v>114</v>
      </c>
      <c r="K9" t="s">
        <v>114</v>
      </c>
      <c r="M9" t="s">
        <v>114</v>
      </c>
      <c r="N9" t="s">
        <v>114</v>
      </c>
    </row>
    <row r="10" spans="1:14" x14ac:dyDescent="0.25">
      <c r="A10" s="34" t="s">
        <v>119</v>
      </c>
      <c r="B10" s="35" t="s">
        <v>118</v>
      </c>
      <c r="C10" s="34"/>
      <c r="D10" s="34"/>
      <c r="E10" s="29" t="s">
        <v>185</v>
      </c>
      <c r="F10" s="36" t="s">
        <v>119</v>
      </c>
      <c r="G10" s="29"/>
      <c r="H10" s="29"/>
      <c r="I10" s="29"/>
      <c r="J10" t="s">
        <v>115</v>
      </c>
      <c r="K10" t="s">
        <v>115</v>
      </c>
      <c r="M10" t="s">
        <v>115</v>
      </c>
      <c r="N10" t="s">
        <v>115</v>
      </c>
    </row>
    <row r="11" spans="1:14" x14ac:dyDescent="0.25">
      <c r="A11" s="34" t="s">
        <v>185</v>
      </c>
      <c r="B11" s="35" t="s">
        <v>119</v>
      </c>
      <c r="C11" s="34"/>
      <c r="D11" s="34"/>
      <c r="E11" s="29" t="s">
        <v>120</v>
      </c>
      <c r="F11" s="36" t="s">
        <v>120</v>
      </c>
      <c r="G11" s="29"/>
      <c r="H11" s="29"/>
      <c r="I11" s="29"/>
      <c r="J11" t="s">
        <v>116</v>
      </c>
      <c r="K11" t="s">
        <v>116</v>
      </c>
      <c r="M11" t="s">
        <v>116</v>
      </c>
      <c r="N11" t="s">
        <v>116</v>
      </c>
    </row>
    <row r="12" spans="1:14" x14ac:dyDescent="0.25">
      <c r="A12" s="34" t="s">
        <v>120</v>
      </c>
      <c r="B12" s="35" t="s">
        <v>120</v>
      </c>
      <c r="C12" s="34"/>
      <c r="D12" s="34"/>
      <c r="E12" s="29" t="s">
        <v>121</v>
      </c>
      <c r="F12" s="36"/>
      <c r="G12" s="29"/>
      <c r="H12" s="29"/>
      <c r="I12" s="29"/>
      <c r="J12" t="s">
        <v>117</v>
      </c>
      <c r="K12" t="s">
        <v>117</v>
      </c>
      <c r="M12" t="s">
        <v>117</v>
      </c>
      <c r="N12" t="s">
        <v>117</v>
      </c>
    </row>
    <row r="13" spans="1:14" x14ac:dyDescent="0.25">
      <c r="A13" s="34" t="s">
        <v>121</v>
      </c>
      <c r="B13" s="35" t="s">
        <v>113</v>
      </c>
      <c r="C13" s="34"/>
      <c r="D13" s="34"/>
      <c r="E13" s="29" t="s">
        <v>122</v>
      </c>
      <c r="F13" s="36" t="s">
        <v>121</v>
      </c>
      <c r="G13" s="29"/>
      <c r="H13" s="29"/>
      <c r="I13" s="29"/>
      <c r="J13" t="s">
        <v>118</v>
      </c>
      <c r="K13" t="s">
        <v>119</v>
      </c>
      <c r="M13" t="s">
        <v>118</v>
      </c>
      <c r="N13" t="s">
        <v>119</v>
      </c>
    </row>
    <row r="14" spans="1:14" x14ac:dyDescent="0.25">
      <c r="A14" s="34" t="s">
        <v>122</v>
      </c>
      <c r="B14" s="35" t="s">
        <v>121</v>
      </c>
      <c r="C14" s="34"/>
      <c r="D14" s="34"/>
      <c r="E14" s="29" t="s">
        <v>123</v>
      </c>
      <c r="F14" s="36" t="s">
        <v>124</v>
      </c>
      <c r="G14" s="29"/>
      <c r="H14" s="29"/>
      <c r="I14" s="29"/>
      <c r="J14" t="s">
        <v>119</v>
      </c>
      <c r="K14" t="s">
        <v>185</v>
      </c>
      <c r="M14" t="s">
        <v>119</v>
      </c>
      <c r="N14" t="s">
        <v>185</v>
      </c>
    </row>
    <row r="15" spans="1:14" x14ac:dyDescent="0.25">
      <c r="A15" s="34" t="s">
        <v>123</v>
      </c>
      <c r="B15" s="35" t="s">
        <v>124</v>
      </c>
      <c r="C15" s="34"/>
      <c r="D15" s="34"/>
      <c r="E15" s="29" t="s">
        <v>125</v>
      </c>
      <c r="F15" s="36" t="s">
        <v>123</v>
      </c>
      <c r="G15" s="29"/>
      <c r="H15" s="29"/>
      <c r="I15" s="29"/>
      <c r="J15" t="s">
        <v>120</v>
      </c>
      <c r="K15" t="s">
        <v>120</v>
      </c>
      <c r="M15" t="s">
        <v>120</v>
      </c>
      <c r="N15" t="s">
        <v>120</v>
      </c>
    </row>
    <row r="16" spans="1:14" x14ac:dyDescent="0.25">
      <c r="A16" s="34" t="s">
        <v>125</v>
      </c>
      <c r="B16" s="35" t="s">
        <v>123</v>
      </c>
      <c r="C16" s="34"/>
      <c r="D16" s="34"/>
      <c r="E16" s="29" t="s">
        <v>126</v>
      </c>
      <c r="F16" s="36" t="s">
        <v>126</v>
      </c>
      <c r="G16" s="29"/>
      <c r="H16" s="29"/>
      <c r="I16" s="29"/>
      <c r="J16" t="s">
        <v>121</v>
      </c>
      <c r="K16" t="s">
        <v>122</v>
      </c>
      <c r="M16" t="s">
        <v>121</v>
      </c>
      <c r="N16" t="s">
        <v>122</v>
      </c>
    </row>
    <row r="17" spans="1:14" x14ac:dyDescent="0.25">
      <c r="A17" s="34" t="s">
        <v>126</v>
      </c>
      <c r="B17" s="35" t="s">
        <v>126</v>
      </c>
      <c r="C17" s="34"/>
      <c r="D17" s="34"/>
      <c r="E17" s="29" t="s">
        <v>186</v>
      </c>
      <c r="F17" s="36" t="s">
        <v>125</v>
      </c>
      <c r="G17" s="29"/>
      <c r="H17" s="29"/>
      <c r="I17" s="29"/>
      <c r="J17" t="s">
        <v>122</v>
      </c>
      <c r="K17" t="s">
        <v>133</v>
      </c>
      <c r="M17" t="s">
        <v>123</v>
      </c>
      <c r="N17" t="s">
        <v>125</v>
      </c>
    </row>
    <row r="18" spans="1:14" x14ac:dyDescent="0.25">
      <c r="A18" s="34" t="s">
        <v>186</v>
      </c>
      <c r="B18" s="35" t="s">
        <v>125</v>
      </c>
      <c r="C18" s="34"/>
      <c r="D18" s="34"/>
      <c r="E18" s="29" t="s">
        <v>127</v>
      </c>
      <c r="F18" s="36" t="s">
        <v>127</v>
      </c>
      <c r="G18" s="29"/>
      <c r="H18" s="29"/>
      <c r="I18" s="29"/>
      <c r="J18" t="s">
        <v>123</v>
      </c>
      <c r="K18" t="s">
        <v>125</v>
      </c>
      <c r="M18" t="s">
        <v>124</v>
      </c>
      <c r="N18" t="s">
        <v>123</v>
      </c>
    </row>
    <row r="19" spans="1:14" x14ac:dyDescent="0.25">
      <c r="A19" s="34" t="s">
        <v>127</v>
      </c>
      <c r="B19" s="35" t="s">
        <v>127</v>
      </c>
      <c r="C19" s="34"/>
      <c r="D19" s="34"/>
      <c r="E19" s="29" t="s">
        <v>128</v>
      </c>
      <c r="F19" s="36" t="s">
        <v>128</v>
      </c>
      <c r="G19" s="29"/>
      <c r="H19" s="29"/>
      <c r="I19" s="29"/>
      <c r="J19" t="s">
        <v>124</v>
      </c>
      <c r="K19" t="s">
        <v>123</v>
      </c>
      <c r="M19" t="s">
        <v>125</v>
      </c>
      <c r="N19" t="s">
        <v>186</v>
      </c>
    </row>
    <row r="20" spans="1:14" x14ac:dyDescent="0.25">
      <c r="A20" s="34" t="s">
        <v>128</v>
      </c>
      <c r="B20" s="35" t="s">
        <v>128</v>
      </c>
      <c r="C20" s="34"/>
      <c r="D20" s="34"/>
      <c r="E20" s="29" t="s">
        <v>129</v>
      </c>
      <c r="F20" s="36" t="s">
        <v>129</v>
      </c>
      <c r="G20" s="29"/>
      <c r="H20" s="29"/>
      <c r="I20" s="29"/>
      <c r="J20" t="s">
        <v>125</v>
      </c>
      <c r="K20" t="s">
        <v>186</v>
      </c>
      <c r="M20" t="s">
        <v>126</v>
      </c>
      <c r="N20" t="s">
        <v>126</v>
      </c>
    </row>
    <row r="21" spans="1:14" x14ac:dyDescent="0.25">
      <c r="A21" s="34" t="s">
        <v>129</v>
      </c>
      <c r="B21" s="35" t="s">
        <v>129</v>
      </c>
      <c r="C21" s="34"/>
      <c r="D21" s="34"/>
      <c r="E21" s="29" t="s">
        <v>130</v>
      </c>
      <c r="F21" s="36"/>
      <c r="G21" s="29"/>
      <c r="H21" s="29"/>
      <c r="I21" s="29"/>
      <c r="J21" t="s">
        <v>126</v>
      </c>
      <c r="K21" t="s">
        <v>126</v>
      </c>
      <c r="M21" t="s">
        <v>127</v>
      </c>
      <c r="N21" t="s">
        <v>127</v>
      </c>
    </row>
    <row r="22" spans="1:14" x14ac:dyDescent="0.25">
      <c r="A22" s="34" t="s">
        <v>130</v>
      </c>
      <c r="B22" s="35" t="s">
        <v>111</v>
      </c>
      <c r="C22" s="34" t="s">
        <v>131</v>
      </c>
      <c r="D22" s="34"/>
      <c r="E22" s="29" t="s">
        <v>131</v>
      </c>
      <c r="F22" s="36" t="s">
        <v>131</v>
      </c>
      <c r="G22" s="29"/>
      <c r="H22" s="29"/>
      <c r="I22" s="29"/>
      <c r="J22" t="s">
        <v>127</v>
      </c>
      <c r="K22" t="s">
        <v>127</v>
      </c>
      <c r="M22" t="s">
        <v>128</v>
      </c>
      <c r="N22" t="s">
        <v>128</v>
      </c>
    </row>
    <row r="23" spans="1:14" x14ac:dyDescent="0.25">
      <c r="A23" s="34" t="s">
        <v>131</v>
      </c>
      <c r="B23" s="35" t="s">
        <v>130</v>
      </c>
      <c r="C23" s="34" t="s">
        <v>132</v>
      </c>
      <c r="D23" s="34"/>
      <c r="E23" s="29" t="s">
        <v>133</v>
      </c>
      <c r="F23" s="36" t="s">
        <v>134</v>
      </c>
      <c r="G23" s="29"/>
      <c r="H23" s="29"/>
      <c r="I23" s="29"/>
      <c r="J23" t="s">
        <v>128</v>
      </c>
      <c r="K23" t="s">
        <v>128</v>
      </c>
      <c r="M23" t="s">
        <v>129</v>
      </c>
      <c r="N23" t="s">
        <v>129</v>
      </c>
    </row>
    <row r="24" spans="1:14" x14ac:dyDescent="0.25">
      <c r="A24" s="34" t="s">
        <v>133</v>
      </c>
      <c r="B24" s="35" t="s">
        <v>122</v>
      </c>
      <c r="C24" s="34" t="s">
        <v>134</v>
      </c>
      <c r="D24" s="34"/>
      <c r="E24" s="29" t="s">
        <v>134</v>
      </c>
      <c r="F24" s="36" t="s">
        <v>135</v>
      </c>
      <c r="G24" s="29"/>
      <c r="H24" s="29"/>
      <c r="I24" s="29"/>
      <c r="J24" t="s">
        <v>129</v>
      </c>
      <c r="K24" t="s">
        <v>129</v>
      </c>
      <c r="M24" t="s">
        <v>131</v>
      </c>
      <c r="N24" t="s">
        <v>131</v>
      </c>
    </row>
    <row r="25" spans="1:14" x14ac:dyDescent="0.25">
      <c r="A25" s="34" t="s">
        <v>134</v>
      </c>
      <c r="B25" s="35" t="s">
        <v>133</v>
      </c>
      <c r="C25" s="34" t="s">
        <v>135</v>
      </c>
      <c r="D25" s="34"/>
      <c r="E25" s="29" t="s">
        <v>136</v>
      </c>
      <c r="F25" s="36" t="s">
        <v>136</v>
      </c>
      <c r="G25" s="29"/>
      <c r="H25" s="29"/>
      <c r="I25" s="29"/>
      <c r="J25" t="s">
        <v>130</v>
      </c>
      <c r="K25" t="s">
        <v>131</v>
      </c>
      <c r="M25" t="s">
        <v>133</v>
      </c>
      <c r="N25" t="s">
        <v>118</v>
      </c>
    </row>
    <row r="26" spans="1:14" x14ac:dyDescent="0.25">
      <c r="A26" s="34" t="s">
        <v>136</v>
      </c>
      <c r="B26" s="35" t="s">
        <v>136</v>
      </c>
      <c r="C26" s="34"/>
      <c r="D26" s="34"/>
      <c r="E26" s="29" t="s">
        <v>137</v>
      </c>
      <c r="F26" s="36" t="s">
        <v>137</v>
      </c>
      <c r="G26" s="29"/>
      <c r="H26" s="29"/>
      <c r="I26" s="29"/>
      <c r="J26" t="s">
        <v>131</v>
      </c>
      <c r="K26" t="s">
        <v>130</v>
      </c>
      <c r="M26" t="s">
        <v>134</v>
      </c>
      <c r="N26" t="s">
        <v>133</v>
      </c>
    </row>
    <row r="27" spans="1:14" x14ac:dyDescent="0.25">
      <c r="A27" s="34" t="s">
        <v>137</v>
      </c>
      <c r="B27" s="35" t="s">
        <v>137</v>
      </c>
      <c r="C27" s="34"/>
      <c r="D27" s="34"/>
      <c r="E27" s="29" t="s">
        <v>138</v>
      </c>
      <c r="F27" s="36" t="s">
        <v>138</v>
      </c>
      <c r="G27" s="29"/>
      <c r="H27" s="29"/>
      <c r="I27" s="29"/>
      <c r="J27" t="s">
        <v>132</v>
      </c>
      <c r="K27" t="s">
        <v>131</v>
      </c>
      <c r="M27" t="s">
        <v>135</v>
      </c>
      <c r="N27" t="s">
        <v>134</v>
      </c>
    </row>
    <row r="28" spans="1:14" x14ac:dyDescent="0.25">
      <c r="A28" s="34" t="s">
        <v>138</v>
      </c>
      <c r="B28" s="35" t="s">
        <v>138</v>
      </c>
      <c r="C28" s="34"/>
      <c r="J28" t="s">
        <v>133</v>
      </c>
      <c r="K28" t="s">
        <v>134</v>
      </c>
      <c r="M28" t="s">
        <v>136</v>
      </c>
      <c r="N28" t="s">
        <v>136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134</v>
      </c>
      <c r="K29" t="s">
        <v>133</v>
      </c>
      <c r="M29" t="s">
        <v>137</v>
      </c>
      <c r="N29" t="s">
        <v>137</v>
      </c>
    </row>
    <row r="30" spans="1:14" x14ac:dyDescent="0.25">
      <c r="J30" t="s">
        <v>135</v>
      </c>
      <c r="K30" t="s">
        <v>134</v>
      </c>
      <c r="M30" t="s">
        <v>138</v>
      </c>
      <c r="N30" t="s">
        <v>138</v>
      </c>
    </row>
    <row r="31" spans="1:14" x14ac:dyDescent="0.25">
      <c r="J31" t="s">
        <v>136</v>
      </c>
      <c r="K31" t="s">
        <v>136</v>
      </c>
    </row>
    <row r="32" spans="1:14" x14ac:dyDescent="0.25">
      <c r="J32" t="s">
        <v>137</v>
      </c>
      <c r="K32" t="s">
        <v>137</v>
      </c>
    </row>
    <row r="33" spans="10:11" x14ac:dyDescent="0.25">
      <c r="J33" t="s">
        <v>138</v>
      </c>
      <c r="K33" t="s">
        <v>138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1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3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M H A A B Q S w M E F A A C A A g A t 3 4 y V g U d + g m k A A A A 9 g A A A B I A H A B D b 2 5 m a W c v U G F j a 2 F n Z S 5 4 b W w g o h g A K K A U A A A A A A A A A A A A A A A A A A A A A A A A A A A A h Y 9 B D o I w F E S v Q r q n L S U m h n x K o l t J j C b G b V M q N E I h t F j u 5 s I j e Q U x i r p z O W / e Y u Z + v U E 2 N n V w U b 3 V r U l R h C k K l J F t o U 2 Z o s G d w i X K O G y F P I t S B Z N s b D L a I k W V c 1 1 C i P c e + x i 3 f U k Y p R E 5 5 p u 9 r F Q j 0 E f W / + V Q G + u E k Q p x O L z G c I a j i O E F i z E F M k P I t f k K b N r 7 b H 8 g r I f a D b 3 i n Q t X O y B z B P L + w B 9 Q S w M E F A A C A A g A t 3 4 y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+ M l b o t s R j D Q Q A A E 8 W A A A T A B w A R m 9 y b X V s Y X M v U 2 V j d G l v b j E u b S C i G A A o o B Q A A A A A A A A A A A A A A A A A A A A A A A A A A A D t W N 1 u 2 z Y U v g + Q d y C U D b A B x W j c r s C w d Y B q J 1 i G L j F s d 7 s w j I K S j h O i F G m Q V N b O 8 E U f p d t F g Q F 7 C r / Y D i X L k m w m d p 0 M A 7 r 4 R g Z / v v O d w + + c Q 0 l D Z J g U Z J A / T 7 4 7 P D g 8 0 N d U Q U y O v O 7 p c S / o B + T C I y 8 I B 3 N 4 Q P B 3 J o U B H D h 9 F w F v d V K l Q J h f p X o b S v m 2 0 Z y N L m g C L 7 w h D Y H T E 2 8 8 H 3 X s D m H G f g 5 w 5 F 2 m R l F N O p K n A p 8 X i z 8 l 6 T K x + C N h E d X W G u 7 m 0 H o t p u x G m k t z D c o u T o R u Z O Z 9 M v P a z 5 5 7 c 5 9 4 g V E s T I 3 0 8 P 8 v l E v l N V e G C g t 9 S O Q N i 6 v Y 2 R A U q F s 5 + b P S 0 N x l Q M g E 6 J o F g Z E o L W y S 8 W e z J W X k f v L t E 2 9 e g X 7 F x L U l x K n W b I I k a u A D q U z D a d + C W i y f X K o Y V C v Q E Y i Y i a t 5 E b X N G a d H E h e J d Z f s o C p 9 c p L 0 C w L 5 G Z X Y Q z a V J O A G F I 1 l i T p U V O i J V E m O O 3 w / h X q 8 S i a l c w Z X E Q P v T M W t c m z e P D x g w m 1 3 X e Q k E / n L / U X + z R c u 8 s 9 U o k v d / 6 E U V w n 2 r 4 i x Q N 8 m x 7 0 q R p 2 i q 1 p U V e 5 A r k q 9 F / T O 2 0 / e t N t v 2 k / 3 k H p 1 u 1 P v P V B a C s r Z 7 3 T x y Q o r i F m E T Q W J l B 4 G c Z y 7 V 0 j c 0 2 n Y 6 3 Z I J G N 0 C 2 h 0 T Y Y Y s d b A U J T V a J D N j v 2 n z U o 4 a 1 7 f Z d b l / s k 9 f H d 3 s 6 X w z h j H 5 K q n B n B s r H 3 5 2 y q j M w d X b p H v f y A i 5 b x Z U S X 6 J 8 m 5 0 K B Y j M 7 g L k 3 w T x c 4 S 5 h B H S h X N B 0 s y t h K x a 5 q w X 0 J K H B Y Q o I q w 0 w 8 4 t U i v e / p 7 u a I 8 / i r 9 4 4 R J t J 4 9 o p p 0 + p J z e w d 5 X L S q K 3 A R B j 7 o 4 q n 4 + b e S X 6 X k z b 7 z r s k y C a K 5 K b i f Z b v g b B D 5 8 I 8 f 9 a y Y N l g H t S N 2 t B T D G n G N A Y b j l s W 1 c 2 s h n 8 G Q z c G v 0 b 5 Q p T m j G N K E l x E h E R y G z w H c J W g d q W 1 D H a T c R S v x Q c F l C A 9 G m K Y r h Z / i Y j R d a Q L L D H W 2 O L j D o v 7 a A k j S y Z M U B E B U 2 h d G 5 b g m S y J H j X 4 p N n o f 9 U k x 9 i d L N T i E y W n G n W S U l 7 g i T Q J Q e 0 I S Q q 4 s 9 f 9 H / d C c J M 6 A 2 w 7 9 + S U 9 2 E H x K m e Q p R 1 L 7 U s T s f E W 7 Z t z 7 t H X H e j G z M 9 l Y K F z K Z A n f U u t j N F b d n 3 U 4 o M r Y O G 3 V C i M a y Q b 8 z 1 O 1 n 8 r X G S Q A m 8 I a d 6 W V v L u l p B q c z t e i O 0 t R 4 r / S 1 N M i 8 f H Z m E T E B j t m o M f q 2 9 b t 6 d P q c 5 Y D F x d Y a 8 v a M Q x b I o 8 a 0 1 2 N U T K j V O F S W X T U i t g i K Y N U 7 w S i p W M x j R M Q G u o b 5 2 r 3 v o 3 b 7 4 9 S N + 0 N e t N f f r h h 7 g d l h 7 D X v s F 4 / 9 4 v / e L 7 b 4 e 1 f L q G x 9 u K 6 x 0 R h u T Q k k F T I U K J M O Q r f 2 o N 2 / P N i X x M c P a 4 8 f 1 r 6 c D 2 v / A F B L A Q I t A B Q A A g A I A L d + M l Y F H f o J p A A A A P Y A A A A S A A A A A A A A A A A A A A A A A A A A A A B D b 2 5 m a W c v U G F j a 2 F n Z S 5 4 b W x Q S w E C L Q A U A A I A C A C 3 f j J W D 8 r p q 6 Q A A A D p A A A A E w A A A A A A A A A A A A A A A A D w A A A A W 0 N v b n R l b n R f V H l w Z X N d L n h t b F B L A Q I t A B Q A A g A I A L d + M l b o t s R j D Q Q A A E 8 W A A A T A A A A A A A A A A A A A A A A A O E B A A B G b 3 J t d W x h c y 9 T Z W N 0 a W 9 u M S 5 t U E s F B g A A A A A D A A M A w g A A A D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R D A A A A A A A A k k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M T k w J n F 1 b 3 Q 7 L C Z x d W 9 0 O z I 0 N i Z x d W 9 0 O 1 0 i I C 8 + P E V u d H J 5 I F R 5 c G U 9 I k Z p b G x D b 2 x 1 b W 5 U e X B l c y I g V m F s d W U 9 I n N C Z 1 k 9 I i A v P j x F b n R y e S B U e X B l P S J G a W x s T G F z d F V w Z G F 0 Z W Q i I F Z h b H V l P S J k M j A y M i 0 w N y 0 y N V Q y M D o 1 M T o z N S 4 x N D M 5 N j c 2 W i I g L z 4 8 R W 5 0 c n k g V H l w Z T 0 i U m V j b 3 Z l c n l U Y X J n Z X R S b 3 c i I F Z h b H V l P S J s M S I g L z 4 8 R W 5 0 c n k g V H l w Z T 0 i U m V j b 3 Z l c n l U Y X J n Z X R D b 2 x 1 b W 4 i I F Z h b H V l P S J s M T Q i I C 8 + P E V u d H J 5 I F R 5 c G U 9 I l J l Y 2 9 2 Z X J 5 V G F y Z 2 V 0 U 2 h l Z X Q i I F Z h b H V l P S J z Z G U t c G F y Y S A y N D Y g M T k w I i A v P j x F b n R y e S B U e X B l P S J G a W x s V G F y Z 2 V 0 I i B W Y W x 1 Z T 0 i c 0 R F X 1 B B U k F f Q i I g L z 4 8 R W 5 0 c n k g V H l w Z T 0 i U X V l c n l J R C I g V m F s d W U 9 I n M 3 M T g w M G J m O S 0 z M j M 5 L T R m M T U t O D g 3 O S 0 x O D E 0 M j Y z N m I w Y j M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T G F z d F V w Z G F 0 Z W Q i I F Z h b H V l P S J k M j A y M i 0 w N y 0 y N V Q y M D o 1 M T o z N S 4 w O D g w M D c 4 W i I g L z 4 8 R W 5 0 c n k g V H l w Z T 0 i R m l s b E N v b H V t b l R 5 c G V z I i B W Y W x 1 Z T 0 i c 0 J n W T 0 i I C 8 + P E V u d H J 5 I F R 5 c G U 9 I k Z p b G x D b 2 x 1 b W 5 O Y W 1 l c y I g V m F s d W U 9 I n N b J n F 1 b 3 Q 7 M T k w J n F 1 b 3 Q 7 L C Z x d W 9 0 O z I 0 N i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R d W V y e U l E I i B W Y W x 1 Z T 0 i c z A 4 N D R l N z A 3 L W I 1 Z W E t N D A 1 Z i 0 4 M G Y w L W E 1 M z A x M D U x M T M y Y S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t U E F S Q S U y M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x h c 3 R V c G R h d G V k I i B W Y W x 1 Z T 0 i Z D I w M j I t M D Y t M j R U M T g 6 M z A 6 N T A u N j U w N z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y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x h c 3 R V c G R h d G V k I i B W Y W x 1 Z T 0 i Z D I w M j I t M D c t M j J U M j A 6 M j M 6 M T A u N D c 1 O T k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z L T A x L T E 4 V D E 4 O j U z O j Q y L j I y N z E z O T J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N D M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F Q S V 8 y M V 8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Z X h 0 b y U y M E l u c 2 V y a W R v J T I w Q W 5 0 Z X M l M j B k b y U y M E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Y t M j R U M T g 6 M z A 6 N T A u N z M z M T M w M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R d W V y e U l E I i B W Y W x 1 Z T 0 i c z A 4 N D R l N z A 3 L W I 1 Z W E t N D A 1 Z i 0 4 M G Y w L W E 1 M z A x M D U x M T M y Y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0 N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+ s x D 2 9 x o p P l 6 G U + A 8 k O b s A A A A A A g A A A A A A A 2 Y A A M A A A A A Q A A A A Z y S v j w n k v s J t L n V C l C h G C Q A A A A A E g A A A o A A A A B A A A A B D N T a i E U Z 6 R m m w C T R u 9 c L f U A A A A J 3 g / 5 q R d 3 9 M D B d f J u I M c b E + m Z 6 k A h o y b V R W C A S 2 A 6 C a 4 w B Z I E L 8 R a X x M t h C c v 0 v p I 1 e t u l L 0 K d Z Z 7 g B 9 C m g s P l a q H S Q k J f e 7 g h 6 1 3 / A e c g 8 F A A A A I e i W O s l r X N c k 0 3 s 2 f I s U i 6 N w a F 8 < / D a t a M a s h u p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6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11.xml><?xml version="1.0" encoding="utf-8"?>
<ds:datastoreItem xmlns:ds="http://schemas.openxmlformats.org/officeDocument/2006/customXml" ds:itemID="{3F5A9A7A-CD02-460F-B83A-07BA12733824}">
  <ds:schemaRefs/>
</ds:datastoreItem>
</file>

<file path=customXml/itemProps12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3.xml><?xml version="1.0" encoding="utf-8"?>
<ds:datastoreItem xmlns:ds="http://schemas.openxmlformats.org/officeDocument/2006/customXml" ds:itemID="{F9C87DEF-318C-4BAB-97B0-BA75EC1C2C88}">
  <ds:schemaRefs/>
</ds:datastoreItem>
</file>

<file path=customXml/itemProps14.xml><?xml version="1.0" encoding="utf-8"?>
<ds:datastoreItem xmlns:ds="http://schemas.openxmlformats.org/officeDocument/2006/customXml" ds:itemID="{F954F3E3-EEC2-47A9-A8EF-6F4FBD5DE7FD}">
  <ds:schemaRefs/>
</ds:datastoreItem>
</file>

<file path=customXml/itemProps15.xml><?xml version="1.0" encoding="utf-8"?>
<ds:datastoreItem xmlns:ds="http://schemas.openxmlformats.org/officeDocument/2006/customXml" ds:itemID="{9AAA72D5-4753-47D7-8328-14993F4FB63C}">
  <ds:schemaRefs>
    <ds:schemaRef ds:uri="9c526100-92ac-402b-9d09-4947c0e8c21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terms/"/>
  </ds:schemaRefs>
</ds:datastoreItem>
</file>

<file path=customXml/itemProps16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17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18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19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2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0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21.xml><?xml version="1.0" encoding="utf-8"?>
<ds:datastoreItem xmlns:ds="http://schemas.openxmlformats.org/officeDocument/2006/customXml" ds:itemID="{D68667DF-C1EC-41FC-AD6C-BEA4BF1A7517}">
  <ds:schemaRefs/>
</ds:datastoreItem>
</file>

<file path=customXml/itemProps22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3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24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25.xml><?xml version="1.0" encoding="utf-8"?>
<ds:datastoreItem xmlns:ds="http://schemas.openxmlformats.org/officeDocument/2006/customXml" ds:itemID="{E0745F01-1CA5-4178-B452-D9746D2B7E29}">
  <ds:schemaRefs/>
</ds:datastoreItem>
</file>

<file path=customXml/itemProps26.xml><?xml version="1.0" encoding="utf-8"?>
<ds:datastoreItem xmlns:ds="http://schemas.openxmlformats.org/officeDocument/2006/customXml" ds:itemID="{71C4A6CC-AC85-4DCE-AC9F-75090FA528EC}">
  <ds:schemaRefs/>
</ds:datastoreItem>
</file>

<file path=customXml/itemProps27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28.xml><?xml version="1.0" encoding="utf-8"?>
<ds:datastoreItem xmlns:ds="http://schemas.openxmlformats.org/officeDocument/2006/customXml" ds:itemID="{5F5D9E36-DA30-4025-BEBB-25407E956375}">
  <ds:schemaRefs/>
</ds:datastoreItem>
</file>

<file path=customXml/itemProps29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3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F489F1A-28E5-4033-B0ED-B604C82D8381}">
  <ds:schemaRefs/>
</ds:datastoreItem>
</file>

<file path=customXml/itemProps5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6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7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8.xml><?xml version="1.0" encoding="utf-8"?>
<ds:datastoreItem xmlns:ds="http://schemas.openxmlformats.org/officeDocument/2006/customXml" ds:itemID="{8B8A9523-97A0-45AF-A1EF-5093641B75E7}">
  <ds:schemaRefs/>
</ds:datastoreItem>
</file>

<file path=customXml/itemProps9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Irene Sabatino Pereira</cp:lastModifiedBy>
  <cp:revision/>
  <dcterms:created xsi:type="dcterms:W3CDTF">2022-03-24T14:13:09Z</dcterms:created>
  <dcterms:modified xsi:type="dcterms:W3CDTF">2023-01-18T18:54:47Z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