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PA_PI\2024_2027\"/>
    </mc:Choice>
  </mc:AlternateContent>
  <xr:revisionPtr revIDLastSave="0" documentId="8_{665126D1-5213-45CD-AA4C-BBBAA415114F}" xr6:coauthVersionLast="47" xr6:coauthVersionMax="47" xr10:uidLastSave="{00000000-0000-0000-0000-000000000000}"/>
  <bookViews>
    <workbookView xWindow="-120" yWindow="-120" windowWidth="29040" windowHeight="15840" tabRatio="585" xr2:uid="{00000000-000D-0000-FFFF-FFFF00000000}"/>
  </bookViews>
  <sheets>
    <sheet name="Plano de Ação 2024_2027" sheetId="7" r:id="rId1"/>
    <sheet name="Investimento 2024" sheetId="15" r:id="rId2"/>
    <sheet name="Investimento 2025" sheetId="16" r:id="rId3"/>
    <sheet name="Investimento 2026" sheetId="17" r:id="rId4"/>
    <sheet name="Investimento 2027" sheetId="18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0" hidden="1">#REF!</definedName>
    <definedName name="_xlcn.WorksheetConnection_05PCJPAPI_simulação_modelo_novo_BRUNO.xlsxDE_PARA_N1" hidden="1">DE_PARA_N[]</definedName>
    <definedName name="DadosExternos_1" localSheetId="7" hidden="1">'de-para 246 190'!$J$1:$K$33</definedName>
    <definedName name="DadosExternos_2" localSheetId="7" hidden="1">'de-para 246 190'!$M$1:$N$30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3" i="15" l="1"/>
  <c r="N32" i="15"/>
  <c r="N31" i="15"/>
  <c r="N30" i="15"/>
  <c r="N29" i="15"/>
  <c r="N12" i="15"/>
  <c r="N11" i="15"/>
  <c r="I43" i="15"/>
  <c r="F34" i="15"/>
  <c r="F40" i="15" s="1"/>
  <c r="L19" i="7"/>
  <c r="K19" i="7"/>
  <c r="K16" i="16"/>
  <c r="H38" i="15"/>
  <c r="M6" i="7"/>
  <c r="L18" i="7"/>
  <c r="L17" i="7"/>
  <c r="L4" i="7"/>
  <c r="K18" i="7"/>
  <c r="K17" i="7"/>
  <c r="K4" i="7"/>
  <c r="J18" i="7"/>
  <c r="J17" i="7"/>
  <c r="F44" i="18"/>
  <c r="E44" i="18"/>
  <c r="D44" i="18"/>
  <c r="C44" i="18"/>
  <c r="E39" i="18"/>
  <c r="E38" i="18"/>
  <c r="H37" i="18"/>
  <c r="H36" i="18"/>
  <c r="E36" i="18"/>
  <c r="I34" i="18"/>
  <c r="I37" i="18" s="1"/>
  <c r="F34" i="18"/>
  <c r="F39" i="18" s="1"/>
  <c r="F29" i="18"/>
  <c r="I33" i="18" s="1"/>
  <c r="L33" i="18" s="1"/>
  <c r="C29" i="18"/>
  <c r="H25" i="18"/>
  <c r="F21" i="18"/>
  <c r="I24" i="18" s="1"/>
  <c r="C21" i="18"/>
  <c r="H16" i="18"/>
  <c r="F11" i="18"/>
  <c r="I11" i="18" s="1"/>
  <c r="L12" i="18" s="1"/>
  <c r="O12" i="18" s="1"/>
  <c r="M6" i="18"/>
  <c r="N6" i="18" s="1"/>
  <c r="F6" i="18"/>
  <c r="E6" i="18"/>
  <c r="C11" i="18" s="1"/>
  <c r="D6" i="18"/>
  <c r="C6" i="18"/>
  <c r="M5" i="18"/>
  <c r="M4" i="18"/>
  <c r="F11" i="17"/>
  <c r="I14" i="17" s="1"/>
  <c r="F21" i="17"/>
  <c r="I24" i="17" s="1"/>
  <c r="F34" i="17"/>
  <c r="F29" i="17"/>
  <c r="I29" i="17" s="1"/>
  <c r="C29" i="17"/>
  <c r="C21" i="17"/>
  <c r="C11" i="17"/>
  <c r="F44" i="17"/>
  <c r="E44" i="17"/>
  <c r="D44" i="17"/>
  <c r="C44" i="17"/>
  <c r="E39" i="17"/>
  <c r="E38" i="17"/>
  <c r="H37" i="17"/>
  <c r="H36" i="17"/>
  <c r="E36" i="17"/>
  <c r="I34" i="17"/>
  <c r="I37" i="17" s="1"/>
  <c r="F39" i="17"/>
  <c r="H25" i="17"/>
  <c r="H16" i="17"/>
  <c r="F6" i="17"/>
  <c r="E6" i="17"/>
  <c r="D6" i="17"/>
  <c r="C6" i="17"/>
  <c r="M5" i="17"/>
  <c r="M4" i="17"/>
  <c r="M6" i="17" s="1"/>
  <c r="N6" i="17" s="1"/>
  <c r="F45" i="15"/>
  <c r="E45" i="15"/>
  <c r="D45" i="15"/>
  <c r="C45" i="15"/>
  <c r="F44" i="16"/>
  <c r="E44" i="16"/>
  <c r="D44" i="16"/>
  <c r="C44" i="16"/>
  <c r="C11" i="16"/>
  <c r="F34" i="16"/>
  <c r="F39" i="16" s="1"/>
  <c r="F29" i="16"/>
  <c r="I33" i="16" s="1"/>
  <c r="L33" i="16" s="1"/>
  <c r="J19" i="7" s="1"/>
  <c r="F21" i="16"/>
  <c r="I24" i="16" s="1"/>
  <c r="F11" i="16"/>
  <c r="I14" i="16" s="1"/>
  <c r="E39" i="16"/>
  <c r="E38" i="16"/>
  <c r="H37" i="16"/>
  <c r="H36" i="16"/>
  <c r="E36" i="16"/>
  <c r="I34" i="16"/>
  <c r="I37" i="16" s="1"/>
  <c r="H25" i="16"/>
  <c r="H16" i="16"/>
  <c r="F6" i="16"/>
  <c r="E6" i="16"/>
  <c r="D6" i="16"/>
  <c r="C29" i="16" s="1"/>
  <c r="C6" i="16"/>
  <c r="M5" i="16"/>
  <c r="M4" i="16"/>
  <c r="M6" i="16" s="1"/>
  <c r="I4" i="7"/>
  <c r="E40" i="15"/>
  <c r="E39" i="15"/>
  <c r="H37" i="15"/>
  <c r="E37" i="15"/>
  <c r="I35" i="15"/>
  <c r="I38" i="15" s="1"/>
  <c r="F29" i="15"/>
  <c r="I31" i="15" s="1"/>
  <c r="H25" i="15"/>
  <c r="F21" i="15"/>
  <c r="I23" i="15" s="1"/>
  <c r="L23" i="15" s="1"/>
  <c r="N23" i="15" s="1"/>
  <c r="H16" i="15"/>
  <c r="F11" i="15"/>
  <c r="I14" i="15" s="1"/>
  <c r="F6" i="15"/>
  <c r="E6" i="15"/>
  <c r="D6" i="15"/>
  <c r="C6" i="15"/>
  <c r="C11" i="15" s="1"/>
  <c r="I23" i="18" l="1"/>
  <c r="L23" i="18" s="1"/>
  <c r="O23" i="18" s="1"/>
  <c r="I21" i="18"/>
  <c r="I29" i="18"/>
  <c r="L30" i="18" s="1"/>
  <c r="I31" i="18"/>
  <c r="L32" i="18" s="1"/>
  <c r="I31" i="17"/>
  <c r="L32" i="17" s="1"/>
  <c r="C21" i="15"/>
  <c r="C29" i="15"/>
  <c r="I14" i="18"/>
  <c r="L15" i="18" s="1"/>
  <c r="F38" i="18"/>
  <c r="L3" i="7"/>
  <c r="I25" i="18"/>
  <c r="L24" i="18"/>
  <c r="L12" i="7" s="1"/>
  <c r="C38" i="18"/>
  <c r="L11" i="18"/>
  <c r="F36" i="18"/>
  <c r="L34" i="18"/>
  <c r="O34" i="18" s="1"/>
  <c r="L35" i="18"/>
  <c r="I33" i="17"/>
  <c r="L33" i="17" s="1"/>
  <c r="I21" i="17"/>
  <c r="F38" i="17"/>
  <c r="I23" i="17"/>
  <c r="L23" i="17" s="1"/>
  <c r="L30" i="17"/>
  <c r="L29" i="17"/>
  <c r="C38" i="17"/>
  <c r="L24" i="17"/>
  <c r="K12" i="7" s="1"/>
  <c r="L15" i="17"/>
  <c r="L14" i="17"/>
  <c r="L34" i="17"/>
  <c r="O34" i="17" s="1"/>
  <c r="I11" i="17"/>
  <c r="F36" i="17"/>
  <c r="L35" i="17"/>
  <c r="I11" i="7"/>
  <c r="L35" i="15"/>
  <c r="N35" i="15" s="1"/>
  <c r="I33" i="15"/>
  <c r="L33" i="15" s="1"/>
  <c r="I19" i="7" s="1"/>
  <c r="M19" i="7" s="1"/>
  <c r="L36" i="15"/>
  <c r="N36" i="15" s="1"/>
  <c r="N6" i="16"/>
  <c r="C21" i="16"/>
  <c r="I31" i="16"/>
  <c r="L32" i="16" s="1"/>
  <c r="I23" i="16"/>
  <c r="L23" i="16" s="1"/>
  <c r="F38" i="16"/>
  <c r="C38" i="16"/>
  <c r="L14" i="16"/>
  <c r="J7" i="7" s="1"/>
  <c r="L15" i="16"/>
  <c r="J8" i="7" s="1"/>
  <c r="L24" i="16"/>
  <c r="J12" i="7" s="1"/>
  <c r="L34" i="16"/>
  <c r="O34" i="16" s="1"/>
  <c r="I11" i="16"/>
  <c r="L13" i="16" s="1"/>
  <c r="F36" i="16"/>
  <c r="I21" i="16"/>
  <c r="I29" i="16"/>
  <c r="L35" i="16"/>
  <c r="L14" i="15"/>
  <c r="I7" i="7" s="1"/>
  <c r="L15" i="15"/>
  <c r="L32" i="15"/>
  <c r="L31" i="15"/>
  <c r="I11" i="15"/>
  <c r="I16" i="15" s="1"/>
  <c r="F37" i="15"/>
  <c r="I21" i="15"/>
  <c r="I24" i="15"/>
  <c r="I29" i="15"/>
  <c r="F39" i="15"/>
  <c r="L11" i="7" l="1"/>
  <c r="L22" i="18"/>
  <c r="L21" i="18"/>
  <c r="L31" i="18"/>
  <c r="O31" i="18" s="1"/>
  <c r="L15" i="7"/>
  <c r="L29" i="18"/>
  <c r="L36" i="18" s="1"/>
  <c r="I36" i="18"/>
  <c r="I38" i="18" s="1"/>
  <c r="O32" i="18"/>
  <c r="L16" i="7"/>
  <c r="O30" i="18"/>
  <c r="L14" i="7"/>
  <c r="L14" i="18"/>
  <c r="O14" i="18" s="1"/>
  <c r="L7" i="7"/>
  <c r="O15" i="18"/>
  <c r="L8" i="7"/>
  <c r="I25" i="17"/>
  <c r="O23" i="17"/>
  <c r="K11" i="7"/>
  <c r="L31" i="17"/>
  <c r="O31" i="17" s="1"/>
  <c r="O30" i="17"/>
  <c r="K14" i="7"/>
  <c r="O29" i="17"/>
  <c r="K13" i="7"/>
  <c r="O32" i="17"/>
  <c r="K16" i="7"/>
  <c r="K8" i="7"/>
  <c r="O15" i="17"/>
  <c r="O14" i="17"/>
  <c r="K7" i="7"/>
  <c r="M7" i="7" s="1"/>
  <c r="O32" i="16"/>
  <c r="J16" i="7"/>
  <c r="O23" i="16"/>
  <c r="J11" i="7"/>
  <c r="M11" i="7" s="1"/>
  <c r="O13" i="16"/>
  <c r="J4" i="7"/>
  <c r="I8" i="7"/>
  <c r="M8" i="7" s="1"/>
  <c r="I16" i="18"/>
  <c r="O11" i="18"/>
  <c r="L2" i="7"/>
  <c r="L25" i="18"/>
  <c r="O24" i="18"/>
  <c r="L16" i="18"/>
  <c r="L37" i="18"/>
  <c r="O35" i="18"/>
  <c r="I36" i="17"/>
  <c r="I38" i="17" s="1"/>
  <c r="L31" i="16"/>
  <c r="L22" i="17"/>
  <c r="L21" i="17"/>
  <c r="O24" i="17"/>
  <c r="L11" i="17"/>
  <c r="L12" i="17"/>
  <c r="L37" i="17"/>
  <c r="O35" i="17"/>
  <c r="I16" i="17"/>
  <c r="C39" i="15"/>
  <c r="I17" i="7"/>
  <c r="M17" i="7" s="1"/>
  <c r="I15" i="7"/>
  <c r="I16" i="7"/>
  <c r="L38" i="15"/>
  <c r="I18" i="7"/>
  <c r="M18" i="7" s="1"/>
  <c r="L22" i="16"/>
  <c r="L21" i="16"/>
  <c r="L11" i="16"/>
  <c r="L12" i="16"/>
  <c r="O35" i="16"/>
  <c r="L37" i="16"/>
  <c r="O24" i="16"/>
  <c r="I16" i="16"/>
  <c r="L29" i="16"/>
  <c r="L30" i="16"/>
  <c r="I36" i="16"/>
  <c r="I38" i="16" s="1"/>
  <c r="I25" i="16"/>
  <c r="L29" i="15"/>
  <c r="L30" i="15"/>
  <c r="L24" i="15"/>
  <c r="I25" i="15"/>
  <c r="L21" i="15"/>
  <c r="N21" i="15" s="1"/>
  <c r="L22" i="15"/>
  <c r="N22" i="15" s="1"/>
  <c r="L11" i="15"/>
  <c r="L12" i="15"/>
  <c r="I37" i="15"/>
  <c r="I39" i="15" s="1"/>
  <c r="I12" i="7" l="1"/>
  <c r="M12" i="7" s="1"/>
  <c r="N24" i="15"/>
  <c r="O21" i="18"/>
  <c r="L9" i="7"/>
  <c r="O22" i="18"/>
  <c r="L10" i="7"/>
  <c r="M16" i="7"/>
  <c r="L38" i="18"/>
  <c r="O29" i="18"/>
  <c r="L13" i="7"/>
  <c r="K15" i="7"/>
  <c r="L36" i="17"/>
  <c r="L38" i="17" s="1"/>
  <c r="O21" i="17"/>
  <c r="K9" i="7"/>
  <c r="O22" i="17"/>
  <c r="K10" i="7"/>
  <c r="O11" i="17"/>
  <c r="K2" i="7"/>
  <c r="O12" i="17"/>
  <c r="K3" i="7"/>
  <c r="O30" i="16"/>
  <c r="J14" i="7"/>
  <c r="O31" i="16"/>
  <c r="J15" i="7"/>
  <c r="M15" i="7" s="1"/>
  <c r="O29" i="16"/>
  <c r="J13" i="7"/>
  <c r="O22" i="16"/>
  <c r="J10" i="7"/>
  <c r="O21" i="16"/>
  <c r="J9" i="7"/>
  <c r="O11" i="16"/>
  <c r="J2" i="7"/>
  <c r="O12" i="16"/>
  <c r="J3" i="7"/>
  <c r="L16" i="15"/>
  <c r="L16" i="17"/>
  <c r="L16" i="16"/>
  <c r="L25" i="16"/>
  <c r="L25" i="17"/>
  <c r="I10" i="7"/>
  <c r="I3" i="7"/>
  <c r="I9" i="7"/>
  <c r="I13" i="7"/>
  <c r="I14" i="7"/>
  <c r="I2" i="7"/>
  <c r="L37" i="15"/>
  <c r="L39" i="15" s="1"/>
  <c r="L36" i="16"/>
  <c r="L38" i="16" s="1"/>
  <c r="L25" i="15"/>
  <c r="M9" i="7" l="1"/>
  <c r="M2" i="7"/>
  <c r="M14" i="7"/>
  <c r="M10" i="7"/>
  <c r="M13" i="7"/>
  <c r="M3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K163" i="7"/>
  <c r="K164" i="7"/>
  <c r="K165" i="7"/>
  <c r="K166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F5858-A88B-40B9-9696-824A2D5C2E07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D6A79475-C9CE-4C16-BE63-3E23494BB28B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2E4E6EA5-6823-49CF-90BB-AB067B5B1383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19DA5AE8-74C4-40EC-85F3-EE388A0610F1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A1818A21-F30E-45D0-A998-D5B1E1898966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62447F8-4EDE-4C1E-A40A-5333D3A046BC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A672E72F-4CC8-46BA-8B18-7674E3AF92FE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74429D9-F142-4041-8224-1D486C65D2E6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1"/>
        </x15:connection>
      </ext>
    </extLst>
  </connection>
</connections>
</file>

<file path=xl/sharedStrings.xml><?xml version="1.0" encoding="utf-8"?>
<sst xmlns="http://schemas.openxmlformats.org/spreadsheetml/2006/main" count="1200" uniqueCount="276">
  <si>
    <t>SubPDC</t>
  </si>
  <si>
    <t>Prioridade do SubPDC</t>
  </si>
  <si>
    <t>Ação</t>
  </si>
  <si>
    <t>Área de abrangência</t>
  </si>
  <si>
    <t>Nome da área de abrangência</t>
  </si>
  <si>
    <t>1.1 - SI</t>
  </si>
  <si>
    <t>PDC 1 e 2</t>
  </si>
  <si>
    <t>Sociedade Civil</t>
  </si>
  <si>
    <t>1.2 - Planejamento</t>
  </si>
  <si>
    <t>Município</t>
  </si>
  <si>
    <t>1.3 - Enquadramento</t>
  </si>
  <si>
    <t>1.4 - Monitoramento</t>
  </si>
  <si>
    <t>1.5 - Disponibilidade</t>
  </si>
  <si>
    <t>1.6 - Legislação</t>
  </si>
  <si>
    <t>2.3 - Cobrança</t>
  </si>
  <si>
    <t>2.5 - Integração</t>
  </si>
  <si>
    <t>3.1 - Efluentes</t>
  </si>
  <si>
    <t>Prioritário</t>
  </si>
  <si>
    <t>4.1 - Mananciais</t>
  </si>
  <si>
    <t>Não prioritário</t>
  </si>
  <si>
    <t>4.2 - Vegetação</t>
  </si>
  <si>
    <t>5.1 - Perdas</t>
  </si>
  <si>
    <t>8.1 - Capacitação</t>
  </si>
  <si>
    <t>8.3 - Comunicação</t>
  </si>
  <si>
    <t>Bacia</t>
  </si>
  <si>
    <t>2.2 - Outorga</t>
  </si>
  <si>
    <t>2.4 - Enquadramento</t>
  </si>
  <si>
    <t>Sub-bacia</t>
  </si>
  <si>
    <t>2.5 - Monitoramento e SI</t>
  </si>
  <si>
    <t>2.6 - Integração</t>
  </si>
  <si>
    <t>2.7 - CORHI</t>
  </si>
  <si>
    <t>4.1 - Erosão</t>
  </si>
  <si>
    <t>4.2 - Conservação</t>
  </si>
  <si>
    <t>8.2 - Educação</t>
  </si>
  <si>
    <t>CFURH</t>
  </si>
  <si>
    <t>Cobrança Estadual</t>
  </si>
  <si>
    <t>Cobrança Federal</t>
  </si>
  <si>
    <t>Outras</t>
  </si>
  <si>
    <t>TOTAL</t>
  </si>
  <si>
    <t>1.1 - Legislação</t>
  </si>
  <si>
    <t>2.1 - Plano</t>
  </si>
  <si>
    <t>1.7 - Poluição</t>
  </si>
  <si>
    <t>2.1 - Planos</t>
  </si>
  <si>
    <t>2.4 - Efetivação</t>
  </si>
  <si>
    <t>3.2 - Poluição</t>
  </si>
  <si>
    <t>3.3 - Resíduos</t>
  </si>
  <si>
    <t>2.6 - CORHI</t>
  </si>
  <si>
    <t>3.4 - Intervenções</t>
  </si>
  <si>
    <t>3.2 - Resíduos</t>
  </si>
  <si>
    <t>3.3 - Drenagem</t>
  </si>
  <si>
    <t>4.3 - Mananciais</t>
  </si>
  <si>
    <t>3.4 - Erosão</t>
  </si>
  <si>
    <t>3.5 - Intervenções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</si>
  <si>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</si>
  <si>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</si>
  <si>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</si>
  <si>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</si>
  <si>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</si>
  <si>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</si>
  <si>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6.1 - Usos</t>
  </si>
  <si>
    <t>6.2 - Segurança</t>
  </si>
  <si>
    <t>6.3 - Aproveitamento</t>
  </si>
  <si>
    <t>7.1 - Criticidades</t>
  </si>
  <si>
    <t>7.2 - Inundações</t>
  </si>
  <si>
    <t>Não Prioritário</t>
  </si>
  <si>
    <t>7.3 - Estiagens</t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</si>
  <si>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</si>
  <si>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</si>
  <si>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</si>
  <si>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</si>
  <si>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</si>
  <si>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</si>
  <si>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</si>
  <si>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rural (via de circulação; rodovia; distrito; etc.)</t>
  </si>
  <si>
    <t>Área urbana (bairro; via de circulação; distrito; praça; parque; etc.)</t>
  </si>
  <si>
    <t>Iniciativa privada</t>
  </si>
  <si>
    <t>Corpo hídrico</t>
  </si>
  <si>
    <t>Região Hidrográfica</t>
  </si>
  <si>
    <t>UGRHi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</si>
  <si>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</si>
  <si>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</si>
  <si>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</si>
  <si>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</si>
  <si>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</si>
  <si>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</si>
  <si>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</si>
  <si>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</si>
  <si>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</si>
  <si>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</si>
  <si>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</si>
  <si>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</si>
  <si>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</si>
  <si>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</si>
  <si>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</si>
  <si>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</si>
  <si>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</si>
  <si>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</si>
  <si>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</si>
  <si>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</si>
  <si>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</si>
  <si>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</si>
  <si>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</si>
  <si>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</si>
  <si>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</si>
  <si>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</si>
  <si>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</si>
  <si>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</si>
  <si>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</si>
  <si>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</si>
  <si>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</si>
  <si>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</si>
  <si>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</si>
  <si>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</si>
  <si>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</si>
  <si>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</si>
  <si>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</si>
  <si>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</si>
  <si>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</si>
  <si>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</si>
  <si>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</si>
  <si>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</si>
  <si>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</si>
  <si>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</si>
  <si>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</si>
  <si>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</si>
  <si>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</si>
  <si>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</si>
  <si>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</si>
  <si>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</si>
  <si>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</si>
  <si>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</si>
  <si>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</si>
  <si>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</si>
  <si>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</si>
  <si>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</si>
  <si>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</si>
  <si>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</si>
  <si>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</si>
  <si>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</si>
  <si>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</si>
  <si>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</si>
  <si>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</si>
  <si>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</si>
  <si>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</si>
  <si>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</si>
  <si>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</si>
  <si>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</si>
  <si>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</si>
  <si>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</si>
  <si>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</si>
  <si>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</si>
  <si>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</si>
  <si>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</si>
  <si>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</si>
  <si>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</si>
  <si>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</si>
  <si>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</si>
  <si>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</si>
  <si>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</si>
  <si>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</si>
  <si>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</si>
  <si>
    <t>UGRHI09</t>
  </si>
  <si>
    <t xml:space="preserve">Preferencialmente municípios que apresentam vida útil dos aterros ≤ 5 anos conforme Relatório CETESB/SNIS/etc...  </t>
  </si>
  <si>
    <t>Executar obras ou serviços para contenção de inundações, alagamentos e regularizações de descarga</t>
  </si>
  <si>
    <t>Elaboração de cadastro georreferenciado do sistema de abastecimento de água ou da rede coletora e afastamento de efluentes domésticos</t>
  </si>
  <si>
    <t>Estudo de fundamentação para revisão de valores, critérios ou procedimentos para cobrança
pelo uso dos recursos hídricos</t>
  </si>
  <si>
    <t>implantação, integração, operação e/ou manutenção da rede de monitoramento da UGRHI 09</t>
  </si>
  <si>
    <t xml:space="preserve"> Projetos ou execução de reformas, melhorias ou obras de EEE e/ou ETE</t>
  </si>
  <si>
    <t>Implantação, ampliação ou reforma de unidades de tratamento de resíduos sólidos (compostagem, reciclagem, incineração) associadas ou não a unidade de transbordo</t>
  </si>
  <si>
    <t>Projeto ou execução de obras da rede coletora de esgotos, emissário por
gravidade, interceptores ou coletor tronco</t>
  </si>
  <si>
    <t>1. Projeto ou obra de restauração ecológica, 2. Projeto ou obra de prevenção e controle de erosão e assoreamento que integrem engenharia civil e soluções baseadas na natureza (SbN)</t>
  </si>
  <si>
    <t>Executar projetos, obras e serviços para controle de perdas</t>
  </si>
  <si>
    <t xml:space="preserve"> Projeto ou obra para captação e/ou adução de recursos hídricos superficiais do corpo d'água até o sistema de tratamento ou local do uso pretendido</t>
  </si>
  <si>
    <t>Educação ambiental vinculada às ações do Plano de bacia hidrográfica da UGRHi 9</t>
  </si>
  <si>
    <t>Comunicação social e difusão de informações relacionadas à gestão
de recursos hídricos</t>
  </si>
  <si>
    <t>UGRHI 09</t>
  </si>
  <si>
    <t xml:space="preserve">1. Projetos, obras ou serviços de prevenção e controle de processos erosivo. 2. Projetos  ou obras para proteção de margens do curso d'água, 3. Projeto ou obra de desassoreamento em curso d´agua </t>
  </si>
  <si>
    <t xml:space="preserve">Prefeituras Municipais </t>
  </si>
  <si>
    <t>CBH Mogi/Insitutdos/Fundações/Órgãos de Pesquisa</t>
  </si>
  <si>
    <t>Executor da ação</t>
  </si>
  <si>
    <t>Municípios no âmbito da UGRHI 09</t>
  </si>
  <si>
    <t>Municipal</t>
  </si>
  <si>
    <t>a definir</t>
  </si>
  <si>
    <t>Meta para quadrienio 2024/2027</t>
  </si>
  <si>
    <t>Segmento do executor da ação</t>
  </si>
  <si>
    <t>Preferencialmente municípios com proporção de efluente doméstico coletado em relação ao efluente doméstico total gerado ≤ 99 %, conforme ultimo Relatório de Situação aprovado</t>
  </si>
  <si>
    <t>Preferencialmente municípios com eficiência de remoção de matéria orgânica  ≤ 70 %, Relatório de Situação aprovado</t>
  </si>
  <si>
    <t>Preferencialmente para os municípios  com índice de qualidade de transbordo (IQT) "inadequado", conforme ultimo Relatório de Situação aprovado</t>
  </si>
  <si>
    <t xml:space="preserve">Preferencialmente para municípios com alta à média indice de erosão, conforme ultimo Relatório de Situação aprovado </t>
  </si>
  <si>
    <t xml:space="preserve">Preferencialmente para os municípios que apresentam Índice de perda física  ≥ 35 %,conforme ultimo Relatório de Situação aprovado  </t>
  </si>
  <si>
    <t>Recurso financeiro estimado 2025</t>
  </si>
  <si>
    <t>Recurso financeiro estimado 2027</t>
  </si>
  <si>
    <t>Recurso financeiro estimado 2026</t>
  </si>
  <si>
    <t>Recurso financeiro estimado total</t>
  </si>
  <si>
    <t>fonte de recurso FEHIDRO</t>
  </si>
  <si>
    <t>Outras fontes de recurso</t>
  </si>
  <si>
    <t>Recurso financeiro estimado 2024</t>
  </si>
  <si>
    <t>4 ações realizadas</t>
  </si>
  <si>
    <t>COBRANÇA</t>
  </si>
  <si>
    <t>Fonte de Recurso</t>
  </si>
  <si>
    <t>%</t>
  </si>
  <si>
    <t>PDC</t>
  </si>
  <si>
    <t xml:space="preserve">3.1  </t>
  </si>
  <si>
    <t>SUBPDC</t>
  </si>
  <si>
    <t>Valor por PDC</t>
  </si>
  <si>
    <t>Valor por subPDC</t>
  </si>
  <si>
    <t>Fomento a elaboração ou atualização de Planos: 1. Municipais de Saneamento Rural. 2. saneamento básico. 3. abastecimento de água. 4. esgotamento sanitário. 5. drenagem. 6.resíduos sólidos. 7. perdas do sistema de abastecimento público. 8.erosão</t>
  </si>
  <si>
    <t>cfurh</t>
  </si>
  <si>
    <t>COB</t>
  </si>
  <si>
    <t>cob</t>
  </si>
  <si>
    <t>% do total disponível</t>
  </si>
  <si>
    <t>% do valor por PDC</t>
  </si>
  <si>
    <t xml:space="preserve">Valor disponível </t>
  </si>
  <si>
    <t>conferencia</t>
  </si>
  <si>
    <t>conferencia COB</t>
  </si>
  <si>
    <t>conferencia CFuRH</t>
  </si>
  <si>
    <t>prioritários NO MINIMO 60% do total disponível COB + CFUFR</t>
  </si>
  <si>
    <t>não prioritário NO MÁXIMO 25% do total disponível COB + CFUFR</t>
  </si>
  <si>
    <t>15% do total disponível CPB + CFHUR</t>
  </si>
  <si>
    <t>PDC 1 e 2 NO MÁXIMO 15% do total disponível COB + CFHUFR</t>
  </si>
  <si>
    <t>60% do total disponível CPB + CFHUR</t>
  </si>
  <si>
    <t>25% do total disponível CPB + CFHUR</t>
  </si>
  <si>
    <t>conferencia valor total</t>
  </si>
  <si>
    <t xml:space="preserve">% da % do valor disponível </t>
  </si>
  <si>
    <t xml:space="preserve">% do valor disponível </t>
  </si>
  <si>
    <t>DAEE/CETESB/CBH Mogi</t>
  </si>
  <si>
    <t>Desenvolvimento de um plano de fiscalização de outorgas em apoio ao órgão gestor</t>
  </si>
  <si>
    <t>1.  Campanha educativa voltada para a conservação e gestão dos recursos hídricos; 2. Serviços afetos à elaboração e divulgação de instrumentos de comunicação social</t>
  </si>
  <si>
    <t>Sociedade Civil/ Insitutdos/Fundações/Órgãos de Pesquisa</t>
  </si>
  <si>
    <t>DAEE/ CETESB/Insitutdos/Fundações/Órgãos de Pesquisa</t>
  </si>
  <si>
    <t>Apoio ao municípios para regularização das demandas para abastecimento público</t>
  </si>
  <si>
    <t>DAEE/CETESB/CBH Mogi/Municípios</t>
  </si>
  <si>
    <t xml:space="preserve">1. Projetos, obras ou serviços de prevenção e controle de processos erosivos. 2. Projetos  ou obras para proteção de margens do curso d'água, 3. Projeto ou obra de desassoreamento em curso d´agua </t>
  </si>
  <si>
    <t>Prefeitura Municipal, Sociedade Civil/ Insitutdos/Fundações/Órgãos de Pesquisa</t>
  </si>
  <si>
    <t>Prefeitura Municipal/ Sociedade Civil/ Insitutdos/Fundações/Órgãos de Pesquisa</t>
  </si>
  <si>
    <t xml:space="preserve">UGRHI </t>
  </si>
  <si>
    <t>Atualização do Plano de Recursos Hídricos da UGRHi 09</t>
  </si>
  <si>
    <t>Insitutdos/Fundações/Órgãos de Pesquisa</t>
  </si>
  <si>
    <t>demandas para abastecimento público outorgadas</t>
  </si>
  <si>
    <t>meta de 2024</t>
  </si>
  <si>
    <t>Ação PA/PI</t>
  </si>
  <si>
    <t>valor por meta</t>
  </si>
  <si>
    <t>pelo menos 1 ação realizada</t>
  </si>
  <si>
    <t xml:space="preserve"> pelo menos 1 ação realizada</t>
  </si>
  <si>
    <t>ação de 2025 para execução em 2026</t>
  </si>
  <si>
    <t>ação de 2026 para execução em 2027</t>
  </si>
  <si>
    <t>ação de 2027 para execução em 2028</t>
  </si>
  <si>
    <t>pelo menos 5 ações</t>
  </si>
  <si>
    <t>pelo menos 1 ação</t>
  </si>
  <si>
    <t>pelo menos 6 ações</t>
  </si>
  <si>
    <t xml:space="preserve">  Projetos ou execução de Implantação, ampliação ou reforma de aterro sanitário e/ou tratamento de chorume</t>
  </si>
  <si>
    <t>pelo menos 4 ações</t>
  </si>
  <si>
    <t>meta de 2025</t>
  </si>
  <si>
    <t>meta de 2026</t>
  </si>
  <si>
    <t>meta de 2027</t>
  </si>
  <si>
    <t>cobrança</t>
  </si>
  <si>
    <t xml:space="preserve">1. atualização do cadastro da cobrança. 2.Estudo de fundamentação para revisão de valores, critérios ou procedimentos para cobrança pelo uso dos recursos hídricos </t>
  </si>
  <si>
    <t>Elaboração de cadastro georreferenciado do sistema de abastecimento de água ou da rede coletora e afastamento de efluentes domésticos e do sistema urbano de drenagem</t>
  </si>
  <si>
    <t xml:space="preserve"> 1. Projetos ou execução de reformas, melhorias ou obras de EEE e/ou ETE; 2. Projetos ou execução de sistema de tratamento de lodo de ETE ou ETA. 3. Projetos ou obras de saneamento rural</t>
  </si>
  <si>
    <t xml:space="preserve"> Projetos ou execução de Implantação, ampliação, reforma ou encerramento de aterro sanitário e/ou tratamento de chorume</t>
  </si>
  <si>
    <t>Executar projetos, obras ou serviços para contenção de inundações, alagamentos e regularizações de descarga (micro e macrodrenagem)</t>
  </si>
  <si>
    <t xml:space="preserve">1. Executar projetos, obras ou serviços para controle de perdas no sistema de abastecimento urbano; 2. Elaboração ou execução de setorização da rede de abastecimento; 3. Fornecimento e instalação de hidrometros ou macromedidores; </t>
  </si>
  <si>
    <t>Projeto, implantação, ampliação ou reforma de unidades de tratamento de resíduos sólidos (compostagem, reciclagem, incineração) associadas ou não a unidade de transbordo</t>
  </si>
  <si>
    <t>Elaboração de projetos básicos ou executivos, execução de obras e/ou serviços de captação, adução, reservação e distribuição para comunidades consolidadas, de baixa renda e com até 1.000 habitantes, isoladas das sedes municipais e não atendidas por sistemas públicos</t>
  </si>
  <si>
    <t>pelo menos 1 plano elaborado ou atualizado por ano</t>
  </si>
  <si>
    <t xml:space="preserve">pelo menos 1 cadastro elaborado por ano </t>
  </si>
  <si>
    <t xml:space="preserve">pelo menos 1 ação, por ano, a fim de atingir 70% da eficiência de remoção de matéria orgânica </t>
  </si>
  <si>
    <t>Pelo menos 1 ação por ano</t>
  </si>
  <si>
    <t>pelo menos 4 ações, por ano, a fim de atingir o patamar &lt; 35% de perdas físicas nos sistema de abastecimento dos municípios</t>
  </si>
  <si>
    <t>pelo menos 4 ações realizadas por ano</t>
  </si>
  <si>
    <t>pelo menos 1 ação realizadas por ano</t>
  </si>
  <si>
    <t>Fomento a elaboração ou atualização de Planos: 1. Municipais de Saneamento Rural; 2. Saneamento básico; 3. Abastecimento de água; 4. Esgotamento sanitário; 5. Drenagem Urbana e Manejo de Águas Pluviais; 6.Resíduos sólidos; 7.Controle e redução de perdas; 8. Combate à erosão. 9. Segurança de Barragem; 9. Restauração ecológica</t>
  </si>
  <si>
    <t>Pelo menos 4 ações, por ano, a fim de atingir 99%  de esgoto domésticos urbanos coletados, interceptados e afastados</t>
  </si>
  <si>
    <t>1 ação realizada no período</t>
  </si>
  <si>
    <t>1 atualização ou estudo elaborado no período</t>
  </si>
  <si>
    <t>1 plano elaborado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</si>
</sst>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2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8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0" borderId="5" xfId="0" applyFont="1" applyBorder="1"/>
    <xf numFmtId="0" fontId="3" fillId="0" borderId="10" xfId="0" applyFont="1" applyBorder="1"/>
    <xf numFmtId="0" fontId="1" fillId="0" borderId="9" xfId="0" applyFont="1" applyBorder="1"/>
    <xf numFmtId="0" fontId="7" fillId="0" borderId="5" xfId="0" applyFont="1" applyBorder="1"/>
    <xf numFmtId="0" fontId="7" fillId="0" borderId="9" xfId="0" applyFont="1" applyBorder="1"/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0" xfId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9" fontId="18" fillId="0" borderId="1" xfId="1" applyFont="1" applyBorder="1" applyAlignment="1">
      <alignment horizontal="center" vertical="center"/>
    </xf>
    <xf numFmtId="9" fontId="18" fillId="0" borderId="0" xfId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9" fontId="18" fillId="0" borderId="14" xfId="1" applyFont="1" applyFill="1" applyBorder="1" applyAlignment="1">
      <alignment horizontal="center" vertical="center"/>
    </xf>
    <xf numFmtId="4" fontId="18" fillId="0" borderId="15" xfId="0" applyNumberFormat="1" applyFont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9" fontId="18" fillId="6" borderId="12" xfId="1" applyFont="1" applyFill="1" applyBorder="1" applyAlignment="1">
      <alignment horizontal="center" vertical="center"/>
    </xf>
    <xf numFmtId="4" fontId="18" fillId="6" borderId="13" xfId="0" applyNumberFormat="1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9" fontId="18" fillId="6" borderId="14" xfId="1" applyFont="1" applyFill="1" applyBorder="1" applyAlignment="1">
      <alignment horizontal="center" vertical="center"/>
    </xf>
    <xf numFmtId="4" fontId="18" fillId="6" borderId="15" xfId="0" applyNumberFormat="1" applyFont="1" applyFill="1" applyBorder="1" applyAlignment="1">
      <alignment horizontal="center" vertical="center"/>
    </xf>
    <xf numFmtId="4" fontId="18" fillId="6" borderId="0" xfId="0" applyNumberFormat="1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9" fontId="18" fillId="7" borderId="0" xfId="1" applyFont="1" applyFill="1" applyBorder="1" applyAlignment="1">
      <alignment horizontal="center" vertical="center"/>
    </xf>
    <xf numFmtId="4" fontId="18" fillId="7" borderId="0" xfId="0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9" fontId="18" fillId="6" borderId="0" xfId="1" applyFont="1" applyFill="1" applyBorder="1" applyAlignment="1">
      <alignment horizontal="center" vertical="center"/>
    </xf>
    <xf numFmtId="4" fontId="18" fillId="0" borderId="16" xfId="0" applyNumberFormat="1" applyFont="1" applyBorder="1" applyAlignment="1">
      <alignment horizontal="center" vertical="center"/>
    </xf>
    <xf numFmtId="9" fontId="18" fillId="0" borderId="4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9" fontId="18" fillId="0" borderId="11" xfId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9" fontId="18" fillId="0" borderId="17" xfId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0" fillId="8" borderId="0" xfId="1" applyFont="1" applyFill="1" applyAlignment="1">
      <alignment horizontal="center" vertical="center"/>
    </xf>
    <xf numFmtId="4" fontId="18" fillId="7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/>
    <xf numFmtId="0" fontId="0" fillId="9" borderId="1" xfId="0" applyFill="1" applyBorder="1"/>
    <xf numFmtId="4" fontId="0" fillId="9" borderId="1" xfId="0" applyNumberFormat="1" applyFill="1" applyBorder="1" applyAlignment="1">
      <alignment horizontal="center" vertical="center"/>
    </xf>
    <xf numFmtId="4" fontId="0" fillId="7" borderId="1" xfId="0" applyNumberFormat="1" applyFill="1" applyBorder="1"/>
    <xf numFmtId="4" fontId="0" fillId="7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4" fontId="18" fillId="0" borderId="21" xfId="0" applyNumberFormat="1" applyFont="1" applyBorder="1" applyAlignment="1">
      <alignment horizontal="center" vertical="center"/>
    </xf>
    <xf numFmtId="4" fontId="18" fillId="0" borderId="22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0" fontId="0" fillId="0" borderId="0" xfId="0" applyNumberFormat="1"/>
    <xf numFmtId="9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10" fontId="0" fillId="0" borderId="7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 wrapText="1"/>
    </xf>
    <xf numFmtId="10" fontId="0" fillId="7" borderId="0" xfId="1" applyNumberFormat="1" applyFont="1" applyFill="1" applyBorder="1" applyAlignment="1">
      <alignment horizontal="center" vertical="center" wrapText="1"/>
    </xf>
    <xf numFmtId="4" fontId="0" fillId="7" borderId="0" xfId="0" applyNumberFormat="1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4" fontId="0" fillId="8" borderId="0" xfId="0" applyNumberFormat="1" applyFill="1" applyAlignment="1">
      <alignment horizontal="center" vertical="center"/>
    </xf>
    <xf numFmtId="10" fontId="0" fillId="7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10" fontId="0" fillId="8" borderId="0" xfId="0" applyNumberFormat="1" applyFill="1" applyAlignment="1">
      <alignment horizontal="center" vertical="center"/>
    </xf>
    <xf numFmtId="0" fontId="0" fillId="0" borderId="0" xfId="0" applyAlignment="1">
      <alignment horizontal="left" wrapText="1"/>
    </xf>
    <xf numFmtId="9" fontId="0" fillId="0" borderId="0" xfId="1" applyFont="1" applyFill="1" applyAlignment="1">
      <alignment horizontal="left" wrapText="1"/>
    </xf>
    <xf numFmtId="4" fontId="0" fillId="0" borderId="0" xfId="0" applyNumberFormat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7" fillId="7" borderId="3" xfId="0" applyNumberFormat="1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4" fontId="17" fillId="11" borderId="3" xfId="0" applyNumberFormat="1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4" fontId="0" fillId="13" borderId="1" xfId="0" applyNumberFormat="1" applyFill="1" applyBorder="1"/>
    <xf numFmtId="4" fontId="0" fillId="13" borderId="1" xfId="0" applyNumberFormat="1" applyFill="1" applyBorder="1" applyAlignment="1">
      <alignment horizontal="right"/>
    </xf>
    <xf numFmtId="4" fontId="17" fillId="5" borderId="1" xfId="0" applyNumberFormat="1" applyFon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>
      <alignment horizontal="center" vertical="center"/>
    </xf>
    <xf numFmtId="9" fontId="18" fillId="0" borderId="7" xfId="1" applyFon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9" fontId="18" fillId="0" borderId="7" xfId="1" applyFont="1" applyBorder="1" applyAlignment="1">
      <alignment horizontal="center" vertical="center"/>
    </xf>
    <xf numFmtId="9" fontId="18" fillId="0" borderId="4" xfId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9" fontId="18" fillId="0" borderId="7" xfId="0" applyNumberFormat="1" applyFont="1" applyBorder="1" applyAlignment="1">
      <alignment horizontal="center" vertical="center" wrapText="1"/>
    </xf>
    <xf numFmtId="9" fontId="18" fillId="0" borderId="4" xfId="0" applyNumberFormat="1" applyFont="1" applyBorder="1" applyAlignment="1">
      <alignment horizontal="center" vertical="center" wrapText="1"/>
    </xf>
    <xf numFmtId="10" fontId="0" fillId="8" borderId="7" xfId="1" applyNumberFormat="1" applyFont="1" applyFill="1" applyBorder="1" applyAlignment="1">
      <alignment horizontal="center" vertical="center" wrapText="1"/>
    </xf>
    <xf numFmtId="10" fontId="0" fillId="8" borderId="11" xfId="1" applyNumberFormat="1" applyFont="1" applyFill="1" applyBorder="1" applyAlignment="1">
      <alignment horizontal="center" vertical="center" wrapText="1"/>
    </xf>
    <xf numFmtId="10" fontId="0" fillId="8" borderId="4" xfId="1" applyNumberFormat="1" applyFont="1" applyFill="1" applyBorder="1" applyAlignment="1">
      <alignment horizontal="center" vertical="center" wrapText="1"/>
    </xf>
    <xf numFmtId="4" fontId="0" fillId="8" borderId="7" xfId="0" applyNumberFormat="1" applyFill="1" applyBorder="1" applyAlignment="1">
      <alignment horizontal="center" vertical="center" wrapText="1"/>
    </xf>
    <xf numFmtId="4" fontId="0" fillId="8" borderId="11" xfId="0" applyNumberFormat="1" applyFill="1" applyBorder="1" applyAlignment="1">
      <alignment horizontal="center" vertical="center" wrapText="1"/>
    </xf>
    <xf numFmtId="4" fontId="0" fillId="8" borderId="4" xfId="0" applyNumberForma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9" fontId="18" fillId="0" borderId="19" xfId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10" fontId="0" fillId="7" borderId="1" xfId="1" applyNumberFormat="1" applyFont="1" applyFill="1" applyBorder="1" applyAlignment="1">
      <alignment horizontal="center" vertical="center" wrapText="1"/>
    </xf>
    <xf numFmtId="4" fontId="0" fillId="7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0" fillId="0" borderId="7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wrapText="1"/>
    </xf>
    <xf numFmtId="4" fontId="18" fillId="0" borderId="11" xfId="0" applyNumberFormat="1" applyFont="1" applyBorder="1" applyAlignment="1">
      <alignment horizontal="center" vertical="center" wrapText="1"/>
    </xf>
    <xf numFmtId="4" fontId="18" fillId="0" borderId="20" xfId="0" applyNumberFormat="1" applyFont="1" applyBorder="1" applyAlignment="1">
      <alignment horizontal="center" vertical="center" wrapText="1"/>
    </xf>
    <xf numFmtId="10" fontId="0" fillId="7" borderId="7" xfId="1" applyNumberFormat="1" applyFon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 wrapText="1"/>
    </xf>
    <xf numFmtId="10" fontId="0" fillId="7" borderId="4" xfId="1" applyNumberFormat="1" applyFont="1" applyFill="1" applyBorder="1" applyAlignment="1">
      <alignment horizontal="center" vertical="center" wrapText="1"/>
    </xf>
    <xf numFmtId="9" fontId="18" fillId="0" borderId="11" xfId="1" applyFont="1" applyBorder="1" applyAlignment="1">
      <alignment horizontal="center" vertical="center"/>
    </xf>
    <xf numFmtId="9" fontId="18" fillId="0" borderId="20" xfId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4" fontId="18" fillId="0" borderId="20" xfId="0" applyNumberFormat="1" applyFont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9" fontId="18" fillId="6" borderId="19" xfId="1" applyFont="1" applyFill="1" applyBorder="1" applyAlignment="1">
      <alignment horizontal="center" vertical="center"/>
    </xf>
    <xf numFmtId="9" fontId="18" fillId="6" borderId="20" xfId="1" applyFont="1" applyFill="1" applyBorder="1" applyAlignment="1">
      <alignment horizontal="center" vertical="center"/>
    </xf>
    <xf numFmtId="4" fontId="18" fillId="6" borderId="19" xfId="0" applyNumberFormat="1" applyFont="1" applyFill="1" applyBorder="1" applyAlignment="1">
      <alignment horizontal="center" vertical="center"/>
    </xf>
    <xf numFmtId="4" fontId="18" fillId="6" borderId="20" xfId="0" applyNumberFormat="1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 wrapText="1"/>
    </xf>
    <xf numFmtId="4" fontId="0" fillId="7" borderId="1" xfId="1" applyNumberFormat="1" applyFont="1" applyFill="1" applyBorder="1" applyAlignment="1">
      <alignment horizontal="center" vertical="center" wrapText="1"/>
    </xf>
    <xf numFmtId="10" fontId="0" fillId="8" borderId="1" xfId="1" applyNumberFormat="1" applyFon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46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9" Type="http://schemas.openxmlformats.org/officeDocument/2006/relationships/customXml" Target="../customXml/item25.xml"/><Relationship Id="rId21" Type="http://schemas.openxmlformats.org/officeDocument/2006/relationships/customXml" Target="../customXml/item7.xml"/><Relationship Id="rId34" Type="http://schemas.openxmlformats.org/officeDocument/2006/relationships/customXml" Target="../customXml/item20.xml"/><Relationship Id="rId42" Type="http://schemas.openxmlformats.org/officeDocument/2006/relationships/customXml" Target="../customXml/item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41" Type="http://schemas.openxmlformats.org/officeDocument/2006/relationships/customXml" Target="../customXml/item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24" Type="http://schemas.openxmlformats.org/officeDocument/2006/relationships/customXml" Target="../customXml/item10.xml"/><Relationship Id="rId32" Type="http://schemas.openxmlformats.org/officeDocument/2006/relationships/customXml" Target="../customXml/item18.xml"/><Relationship Id="rId37" Type="http://schemas.openxmlformats.org/officeDocument/2006/relationships/customXml" Target="../customXml/item23.xml"/><Relationship Id="rId40" Type="http://schemas.openxmlformats.org/officeDocument/2006/relationships/customXml" Target="../customXml/item2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36" Type="http://schemas.openxmlformats.org/officeDocument/2006/relationships/customXml" Target="../customXml/item2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4" Type="http://schemas.openxmlformats.org/officeDocument/2006/relationships/customXml" Target="../customXml/item30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Relationship Id="rId35" Type="http://schemas.openxmlformats.org/officeDocument/2006/relationships/customXml" Target="../customXml/item21.xml"/><Relationship Id="rId43" Type="http://schemas.openxmlformats.org/officeDocument/2006/relationships/customXml" Target="../customXml/item29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33" Type="http://schemas.openxmlformats.org/officeDocument/2006/relationships/customXml" Target="../customXml/item19.xml"/><Relationship Id="rId38" Type="http://schemas.openxmlformats.org/officeDocument/2006/relationships/customXml" Target="../customXml/item2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E7E135D8-C10F-49CC-A1F4-2C34ECE8EB96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A39B30D1-9E45-4618-881D-C48F68735231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O166" totalsRowShown="0" headerRowDxfId="45" dataDxfId="44">
  <tableColumns count="15">
    <tableColumn id="1" xr3:uid="{00000000-0010-0000-0100-000001000000}" name="SubPDC" dataDxfId="43"/>
    <tableColumn id="2" xr3:uid="{00000000-0010-0000-0100-000002000000}" name="Prioridade do SubPDC" dataDxfId="42"/>
    <tableColumn id="3" xr3:uid="{00000000-0010-0000-0100-000003000000}" name="Ação" dataDxfId="41"/>
    <tableColumn id="4" xr3:uid="{00000000-0010-0000-0100-000004000000}" name="Meta para quadrienio 2024/2027" dataDxfId="40"/>
    <tableColumn id="7" xr3:uid="{00000000-0010-0000-0100-000007000000}" name="Área de abrangência" dataDxfId="39"/>
    <tableColumn id="8" xr3:uid="{00000000-0010-0000-0100-000008000000}" name="Nome da área de abrangência" dataDxfId="38"/>
    <tableColumn id="5" xr3:uid="{021354BA-7C0C-422E-BA8F-AB77FE57B0BB}" name="Segmento do executor da ação" dataDxfId="37"/>
    <tableColumn id="6" xr3:uid="{00000000-0010-0000-0100-000006000000}" name="Executor da ação" dataDxfId="36"/>
    <tableColumn id="18" xr3:uid="{4E4B7A6A-C1CF-4E0E-9775-BAB91A9FDB80}" name="Recurso financeiro estimado 2024" dataDxfId="35">
      <calculatedColumnFormula>6055151.58*1.2</calculatedColumnFormula>
    </tableColumn>
    <tableColumn id="13" xr3:uid="{00000000-0010-0000-0100-00000D000000}" name="Recurso financeiro estimado 2025" dataDxfId="34">
      <calculatedColumnFormula>6236806.12*1.2</calculatedColumnFormula>
    </tableColumn>
    <tableColumn id="22" xr3:uid="{5F398E79-CB2E-4074-ADA5-9AEB70E141A5}" name="Recurso financeiro estimado 2026" dataDxfId="33">
      <calculatedColumnFormula>6423910.31*1.2</calculatedColumnFormula>
    </tableColumn>
    <tableColumn id="14" xr3:uid="{00000000-0010-0000-0100-00000E000000}" name="Recurso financeiro estimado 2027" dataDxfId="32">
      <calculatedColumnFormula>6616627.62*1.2</calculatedColumnFormula>
    </tableColumn>
    <tableColumn id="10" xr3:uid="{00000000-0010-0000-0100-00000A000000}" name="Recurso financeiro estimado total" dataDxfId="31"/>
    <tableColumn id="16" xr3:uid="{E87E1498-083D-484D-A355-5052743D4029}" name="fonte de recurso FEHIDRO" dataDxfId="30"/>
    <tableColumn id="11" xr3:uid="{00000000-0010-0000-0100-00000B000000}" name="Outras fontes de recurso" dataDxfId="2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BB758B-8824-40B7-B2AC-8FC022C69E4B}" name="Op_Executor" displayName="Op_Executor" ref="E1:E5" totalsRowShown="0" headerRowDxfId="28" dataDxfId="26" headerRowBorderDxfId="27" tableBorderDxfId="25">
  <autoFilter ref="E1:E5" xr:uid="{E7BB758B-8824-40B7-B2AC-8FC022C69E4B}"/>
  <tableColumns count="1">
    <tableColumn id="1" xr3:uid="{587EC2FF-547F-4EE6-BE5A-8645970E69FF}" name="Executor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0D3264-915D-4960-B524-2DCAB0510FB9}" name="Op_Area" displayName="Op_Area" ref="D1:D11" totalsRowShown="0" headerRowDxfId="23" dataDxfId="21" headerRowBorderDxfId="22" tableBorderDxfId="20" totalsRowBorderDxfId="19">
  <autoFilter ref="D1:D11" xr:uid="{C60D3264-915D-4960-B524-2DCAB0510FB9}"/>
  <tableColumns count="1">
    <tableColumn id="1" xr3:uid="{027C53C5-DE4E-41A6-A5A2-91A7C5CBF587}" name="Área de abrangência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03A2E0-7EE7-4183-9C2F-8666F271A507}" name="Op_Fonte" displayName="Op_Fonte" ref="F1:F5" totalsRowShown="0" headerRowDxfId="17" dataDxfId="15" headerRowBorderDxfId="16" tableBorderDxfId="14" totalsRowBorderDxfId="13">
  <autoFilter ref="F1:F5" xr:uid="{2203A2E0-7EE7-4183-9C2F-8666F271A507}"/>
  <tableColumns count="1">
    <tableColumn id="1" xr3:uid="{9EBF7CA8-0086-461E-9947-15B03E9F74A1}" name="Fonte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087F3-07DE-4AD6-A6C4-3F720668553D}" name="Tabela1" displayName="Tabela1" ref="A1:C28" totalsRowShown="0">
  <autoFilter ref="A1:C28" xr:uid="{624087F3-07DE-4AD6-A6C4-3F720668553D}"/>
  <tableColumns count="3">
    <tableColumn id="1" xr3:uid="{41804280-2212-499F-AEF4-F9854BE5C0E5}" name="246" dataDxfId="11"/>
    <tableColumn id="2" xr3:uid="{C6423B87-6F69-49DE-B2A5-48142F98B5C0}" name="190" dataDxfId="10"/>
    <tableColumn id="3" xr3:uid="{EB4B66CE-B377-4159-9956-36417AE5A833}" name="Coluna1" data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3A989-F000-4349-8DDC-F095BD2A278F}" name="DE_PARA_N" displayName="DE_PARA_N" ref="J1:K33" tableType="queryTable" totalsRowShown="0">
  <autoFilter ref="J1:K33" xr:uid="{CD93A989-F000-4349-8DDC-F095BD2A278F}"/>
  <tableColumns count="2">
    <tableColumn id="1" xr3:uid="{E2E44310-E4C8-46E2-B5AB-D49C859C449E}" uniqueName="1" name="190" queryTableFieldId="1" dataDxfId="8"/>
    <tableColumn id="2" xr3:uid="{8048BC25-2326-4624-82F1-F81E7865AE65}" uniqueName="2" name="246" queryTableFieldId="2" dataDxf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96084D-4129-44A9-ABFE-5E61E7A6529D}" name="Tabela5" displayName="Tabela5" ref="E1:H27" totalsRowShown="0" dataDxfId="6">
  <autoFilter ref="E1:H27" xr:uid="{A796084D-4129-44A9-ABFE-5E61E7A6529D}"/>
  <tableColumns count="4">
    <tableColumn id="1" xr3:uid="{D6F88879-6963-4419-B66D-3AF6C7C06DFA}" name="246" dataDxfId="5"/>
    <tableColumn id="2" xr3:uid="{35E5EA7D-89D6-4B22-B246-987DF4AEA252}" name="190" dataDxfId="4"/>
    <tableColumn id="3" xr3:uid="{7030F3E6-A9D9-4F29-9BC0-CF789579080F}" name="Coluna1" dataDxfId="3"/>
    <tableColumn id="4" xr3:uid="{40BC3646-1911-4E6B-BA48-3133B7A78E93}" name="Coluna12" dataDxfId="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B995CB-E562-4357-8C65-3E0029A0676D}" name="DE_PARA_B" displayName="DE_PARA_B" ref="M1:N30" tableType="queryTable" totalsRowShown="0">
  <autoFilter ref="M1:N30" xr:uid="{05B995CB-E562-4357-8C65-3E0029A0676D}"/>
  <tableColumns count="2">
    <tableColumn id="1" xr3:uid="{D29DADF5-9EDF-49E8-BD43-9EC323256FEB}" uniqueName="1" name="190" queryTableFieldId="1" dataDxfId="1"/>
    <tableColumn id="2" xr3:uid="{9C5C96CF-2AA4-4B02-85C1-57CAEBB0D1C3}" uniqueName="2" name="246" queryTableFieldId="2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R166"/>
  <sheetViews>
    <sheetView showGridLines="0" tabSelected="1" zoomScale="120" zoomScaleNormal="120" workbookViewId="0">
      <pane ySplit="1" topLeftCell="A2" activePane="bottomLeft" state="frozen"/>
      <selection pane="bottomLeft" activeCell="F4" sqref="F4"/>
    </sheetView>
  </sheetViews>
  <sheetFormatPr defaultColWidth="9.140625" defaultRowHeight="15" x14ac:dyDescent="0.25"/>
  <cols>
    <col min="1" max="1" width="15.140625" style="53" customWidth="1"/>
    <col min="2" max="2" width="10.5703125" style="53" customWidth="1"/>
    <col min="3" max="3" width="47.5703125" style="53" customWidth="1"/>
    <col min="4" max="4" width="22.42578125" style="53" customWidth="1"/>
    <col min="5" max="5" width="13.5703125" style="53" customWidth="1"/>
    <col min="6" max="6" width="17.42578125" customWidth="1"/>
    <col min="7" max="7" width="12.85546875" customWidth="1"/>
    <col min="8" max="8" width="27.28515625" style="53" customWidth="1"/>
    <col min="9" max="9" width="14.28515625" customWidth="1"/>
    <col min="10" max="10" width="14.7109375" style="53" customWidth="1"/>
    <col min="11" max="11" width="15.28515625" style="38" customWidth="1"/>
    <col min="12" max="12" width="14.140625" style="38" customWidth="1"/>
    <col min="13" max="13" width="13.85546875" style="53" customWidth="1"/>
    <col min="14" max="14" width="12.7109375" style="38" customWidth="1"/>
    <col min="15" max="15" width="13.140625" customWidth="1"/>
    <col min="16" max="16" width="10.85546875" style="38" customWidth="1"/>
    <col min="17" max="17" width="12.85546875" style="38" customWidth="1"/>
    <col min="18" max="18" width="9.140625" style="38"/>
    <col min="19" max="19" width="12.5703125" bestFit="1" customWidth="1"/>
    <col min="21" max="21" width="16.28515625" customWidth="1"/>
    <col min="25" max="25" width="22.7109375" customWidth="1"/>
    <col min="26" max="26" width="10.85546875" customWidth="1"/>
  </cols>
  <sheetData>
    <row r="1" spans="1:16" s="35" customFormat="1" ht="63.75" customHeight="1" x14ac:dyDescent="0.25">
      <c r="A1" s="41" t="s">
        <v>0</v>
      </c>
      <c r="B1" s="42" t="s">
        <v>1</v>
      </c>
      <c r="C1" s="41" t="s">
        <v>2</v>
      </c>
      <c r="D1" s="41" t="s">
        <v>183</v>
      </c>
      <c r="E1" s="41" t="s">
        <v>3</v>
      </c>
      <c r="F1" s="41" t="s">
        <v>4</v>
      </c>
      <c r="G1" s="41" t="s">
        <v>184</v>
      </c>
      <c r="H1" s="41" t="s">
        <v>179</v>
      </c>
      <c r="I1" s="151" t="s">
        <v>196</v>
      </c>
      <c r="J1" s="152" t="s">
        <v>190</v>
      </c>
      <c r="K1" s="153" t="s">
        <v>192</v>
      </c>
      <c r="L1" s="154" t="s">
        <v>191</v>
      </c>
      <c r="M1" s="43" t="s">
        <v>193</v>
      </c>
      <c r="N1" s="44" t="s">
        <v>194</v>
      </c>
      <c r="O1" s="43" t="s">
        <v>195</v>
      </c>
      <c r="P1" s="54"/>
    </row>
    <row r="2" spans="1:16" s="35" customFormat="1" ht="126" customHeight="1" x14ac:dyDescent="0.25">
      <c r="A2" s="40" t="s">
        <v>8</v>
      </c>
      <c r="B2" s="40" t="s">
        <v>6</v>
      </c>
      <c r="C2" s="40" t="s">
        <v>271</v>
      </c>
      <c r="D2" s="52" t="s">
        <v>264</v>
      </c>
      <c r="E2" s="40" t="s">
        <v>9</v>
      </c>
      <c r="F2" s="40" t="s">
        <v>180</v>
      </c>
      <c r="G2" s="40" t="s">
        <v>181</v>
      </c>
      <c r="H2" s="40" t="s">
        <v>234</v>
      </c>
      <c r="I2" s="45">
        <f>'Investimento 2024'!L11</f>
        <v>162798</v>
      </c>
      <c r="J2" s="45">
        <f>'Investimento 2025'!L11</f>
        <v>163195.77434999999</v>
      </c>
      <c r="K2" s="45">
        <f>'Investimento 2026'!L11</f>
        <v>163058.63508000001</v>
      </c>
      <c r="L2" s="45">
        <f>'Investimento 2027'!L11</f>
        <v>186125.466384</v>
      </c>
      <c r="M2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675177.87581400003</v>
      </c>
      <c r="N2" s="46" t="s">
        <v>255</v>
      </c>
      <c r="O2" s="45"/>
      <c r="P2" s="36"/>
    </row>
    <row r="3" spans="1:16" s="35" customFormat="1" ht="78" customHeight="1" x14ac:dyDescent="0.25">
      <c r="A3" s="40" t="s">
        <v>8</v>
      </c>
      <c r="B3" s="40" t="s">
        <v>6</v>
      </c>
      <c r="C3" s="40" t="s">
        <v>257</v>
      </c>
      <c r="D3" s="52" t="s">
        <v>265</v>
      </c>
      <c r="E3" s="40" t="s">
        <v>9</v>
      </c>
      <c r="F3" s="40" t="s">
        <v>180</v>
      </c>
      <c r="G3" s="40" t="s">
        <v>181</v>
      </c>
      <c r="H3" s="40" t="s">
        <v>177</v>
      </c>
      <c r="I3" s="45">
        <f>'Investimento 2024'!L12</f>
        <v>162798</v>
      </c>
      <c r="J3" s="45">
        <f>'Investimento 2025'!L12</f>
        <v>163195.77434999999</v>
      </c>
      <c r="K3" s="45">
        <f>'Investimento 2026'!L12</f>
        <v>163058.63508000001</v>
      </c>
      <c r="L3" s="45">
        <f>'Investimento 2027'!L12</f>
        <v>186125.466384</v>
      </c>
      <c r="M3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675177.87581400003</v>
      </c>
      <c r="N3" s="46" t="s">
        <v>255</v>
      </c>
      <c r="O3" s="45"/>
      <c r="P3" s="36"/>
    </row>
    <row r="4" spans="1:16" s="35" customFormat="1" ht="54.75" customHeight="1" x14ac:dyDescent="0.25">
      <c r="A4" s="40" t="s">
        <v>8</v>
      </c>
      <c r="B4" s="40" t="s">
        <v>6</v>
      </c>
      <c r="C4" s="35" t="s">
        <v>236</v>
      </c>
      <c r="D4" s="52" t="s">
        <v>275</v>
      </c>
      <c r="E4" s="40" t="s">
        <v>235</v>
      </c>
      <c r="F4" s="40" t="s">
        <v>161</v>
      </c>
      <c r="G4" s="40" t="s">
        <v>182</v>
      </c>
      <c r="H4" s="40" t="s">
        <v>237</v>
      </c>
      <c r="I4" s="45">
        <f>'Investimento 2024'!L13</f>
        <v>0</v>
      </c>
      <c r="J4" s="45">
        <f>'Investimento 2025'!L13</f>
        <v>450731.18629999994</v>
      </c>
      <c r="K4" s="45">
        <f>'Investimento 2026'!L13</f>
        <v>0</v>
      </c>
      <c r="L4" s="45">
        <f>'Investimento 2027'!L13</f>
        <v>0</v>
      </c>
      <c r="M4" s="49">
        <v>0</v>
      </c>
      <c r="N4" s="46"/>
      <c r="O4" s="45"/>
      <c r="P4" s="36"/>
    </row>
    <row r="5" spans="1:16" s="35" customFormat="1" ht="62.25" customHeight="1" x14ac:dyDescent="0.25">
      <c r="A5" s="40" t="s">
        <v>25</v>
      </c>
      <c r="B5" s="40" t="s">
        <v>6</v>
      </c>
      <c r="C5" s="40" t="s">
        <v>226</v>
      </c>
      <c r="D5" s="52" t="s">
        <v>275</v>
      </c>
      <c r="E5" s="40" t="s">
        <v>175</v>
      </c>
      <c r="F5" s="40" t="s">
        <v>180</v>
      </c>
      <c r="G5" s="40" t="s">
        <v>182</v>
      </c>
      <c r="H5" s="40" t="s">
        <v>225</v>
      </c>
      <c r="I5" s="45">
        <v>0</v>
      </c>
      <c r="J5" s="45">
        <v>0</v>
      </c>
      <c r="K5" s="45">
        <v>0</v>
      </c>
      <c r="L5" s="45">
        <v>0</v>
      </c>
      <c r="M5" s="49">
        <v>0</v>
      </c>
      <c r="N5" s="46"/>
      <c r="O5" s="45"/>
      <c r="P5" s="36"/>
    </row>
    <row r="6" spans="1:16" s="35" customFormat="1" ht="65.25" customHeight="1" x14ac:dyDescent="0.25">
      <c r="A6" s="40" t="s">
        <v>25</v>
      </c>
      <c r="B6" s="40" t="s">
        <v>6</v>
      </c>
      <c r="C6" s="40" t="s">
        <v>230</v>
      </c>
      <c r="D6" s="52" t="s">
        <v>238</v>
      </c>
      <c r="E6" s="40" t="s">
        <v>175</v>
      </c>
      <c r="F6" s="40" t="s">
        <v>180</v>
      </c>
      <c r="G6" s="40" t="s">
        <v>182</v>
      </c>
      <c r="H6" s="40" t="s">
        <v>231</v>
      </c>
      <c r="I6" s="45">
        <v>0</v>
      </c>
      <c r="J6" s="45">
        <v>0</v>
      </c>
      <c r="K6" s="45">
        <v>0</v>
      </c>
      <c r="L6" s="45">
        <v>0</v>
      </c>
      <c r="M6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0</v>
      </c>
      <c r="N6" s="46"/>
      <c r="O6" s="45"/>
      <c r="P6" s="36"/>
    </row>
    <row r="7" spans="1:16" s="35" customFormat="1" ht="82.5" customHeight="1" x14ac:dyDescent="0.25">
      <c r="A7" s="40" t="s">
        <v>14</v>
      </c>
      <c r="B7" s="40" t="s">
        <v>6</v>
      </c>
      <c r="C7" s="40" t="s">
        <v>256</v>
      </c>
      <c r="D7" s="52" t="s">
        <v>274</v>
      </c>
      <c r="E7" s="40" t="s">
        <v>175</v>
      </c>
      <c r="F7" s="40" t="s">
        <v>161</v>
      </c>
      <c r="G7" s="40" t="s">
        <v>182</v>
      </c>
      <c r="H7" s="40" t="s">
        <v>178</v>
      </c>
      <c r="I7" s="45">
        <f>'Investimento 2024'!L14</f>
        <v>0</v>
      </c>
      <c r="J7" s="45">
        <f>'Investimento 2025'!L14</f>
        <v>0</v>
      </c>
      <c r="K7" s="45">
        <f>'Investimento 2026'!L14</f>
        <v>469290.70584000001</v>
      </c>
      <c r="L7" s="45">
        <f>'Investimento 2027'!L14</f>
        <v>0</v>
      </c>
      <c r="M7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469290.70584000001</v>
      </c>
      <c r="N7" s="46" t="s">
        <v>255</v>
      </c>
      <c r="O7" s="45"/>
      <c r="P7" s="36"/>
    </row>
    <row r="8" spans="1:16" s="35" customFormat="1" ht="87" customHeight="1" x14ac:dyDescent="0.25">
      <c r="A8" s="40" t="s">
        <v>28</v>
      </c>
      <c r="B8" s="40" t="s">
        <v>6</v>
      </c>
      <c r="C8" s="40" t="s">
        <v>166</v>
      </c>
      <c r="D8" s="52" t="s">
        <v>273</v>
      </c>
      <c r="E8" s="40" t="s">
        <v>175</v>
      </c>
      <c r="F8" s="40" t="s">
        <v>161</v>
      </c>
      <c r="G8" s="40" t="s">
        <v>182</v>
      </c>
      <c r="H8" s="40" t="s">
        <v>229</v>
      </c>
      <c r="I8" s="45">
        <f>'Investimento 2024'!L15</f>
        <v>0</v>
      </c>
      <c r="J8" s="45">
        <f>'Investimento 2025'!L15</f>
        <v>0</v>
      </c>
      <c r="K8" s="45">
        <f>'Investimento 2026'!L15</f>
        <v>0</v>
      </c>
      <c r="L8" s="45">
        <f>'Investimento 2027'!L15</f>
        <v>415202.96347199997</v>
      </c>
      <c r="M8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415202.96347199997</v>
      </c>
      <c r="N8" s="46" t="s">
        <v>255</v>
      </c>
      <c r="O8" s="45"/>
      <c r="P8" s="36"/>
    </row>
    <row r="9" spans="1:16" s="35" customFormat="1" ht="126.75" customHeight="1" x14ac:dyDescent="0.25">
      <c r="A9" s="40" t="s">
        <v>16</v>
      </c>
      <c r="B9" s="40" t="s">
        <v>17</v>
      </c>
      <c r="C9" s="40" t="s">
        <v>169</v>
      </c>
      <c r="D9" s="52" t="s">
        <v>272</v>
      </c>
      <c r="E9" s="40" t="s">
        <v>9</v>
      </c>
      <c r="F9" s="40" t="s">
        <v>180</v>
      </c>
      <c r="G9" s="40" t="s">
        <v>181</v>
      </c>
      <c r="H9" s="40" t="s">
        <v>185</v>
      </c>
      <c r="I9" s="45">
        <f>'Investimento 2024'!L21</f>
        <v>1632190.0320000001</v>
      </c>
      <c r="J9" s="45">
        <f>'Investimento 2025'!L21</f>
        <v>1568855.3774179998</v>
      </c>
      <c r="K9" s="45">
        <f>'Investimento 2026'!L21</f>
        <v>1620802.8326951999</v>
      </c>
      <c r="L9" s="45">
        <f>'Investimento 2027'!L21</f>
        <v>1707104.5980911998</v>
      </c>
      <c r="M9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6528952.8402044</v>
      </c>
      <c r="N9" s="46" t="s">
        <v>255</v>
      </c>
      <c r="O9" s="45"/>
      <c r="P9" s="36"/>
    </row>
    <row r="10" spans="1:16" s="35" customFormat="1" ht="96" customHeight="1" x14ac:dyDescent="0.25">
      <c r="A10" s="40" t="s">
        <v>16</v>
      </c>
      <c r="B10" s="40" t="s">
        <v>17</v>
      </c>
      <c r="C10" s="40" t="s">
        <v>258</v>
      </c>
      <c r="D10" s="52" t="s">
        <v>266</v>
      </c>
      <c r="E10" s="40" t="s">
        <v>9</v>
      </c>
      <c r="F10" s="40" t="s">
        <v>180</v>
      </c>
      <c r="G10" s="40" t="s">
        <v>181</v>
      </c>
      <c r="H10" s="40" t="s">
        <v>186</v>
      </c>
      <c r="I10" s="45">
        <f>'Investimento 2024'!L22</f>
        <v>733302.76800000004</v>
      </c>
      <c r="J10" s="45">
        <f>'Investimento 2025'!L22</f>
        <v>672366.59032199986</v>
      </c>
      <c r="K10" s="45">
        <f>'Investimento 2026'!L22</f>
        <v>694629.7854407999</v>
      </c>
      <c r="L10" s="45">
        <f>'Investimento 2027'!L22</f>
        <v>731616.25632479985</v>
      </c>
      <c r="M10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2831915.4000875996</v>
      </c>
      <c r="N10" s="46" t="s">
        <v>255</v>
      </c>
      <c r="O10" s="45"/>
      <c r="P10" s="36"/>
    </row>
    <row r="11" spans="1:16" s="37" customFormat="1" ht="110.25" customHeight="1" x14ac:dyDescent="0.25">
      <c r="A11" s="39" t="s">
        <v>21</v>
      </c>
      <c r="B11" s="39" t="s">
        <v>17</v>
      </c>
      <c r="C11" s="39" t="s">
        <v>261</v>
      </c>
      <c r="D11" s="52" t="s">
        <v>268</v>
      </c>
      <c r="E11" s="39" t="s">
        <v>9</v>
      </c>
      <c r="F11" s="40" t="s">
        <v>180</v>
      </c>
      <c r="G11" s="40" t="s">
        <v>181</v>
      </c>
      <c r="H11" s="40" t="s">
        <v>189</v>
      </c>
      <c r="I11" s="47">
        <f>'Investimento 2024'!L23</f>
        <v>1892394.24</v>
      </c>
      <c r="J11" s="47">
        <f>'Investimento 2025'!L23</f>
        <v>1792977.5741919999</v>
      </c>
      <c r="K11" s="47">
        <f>'Investimento 2026'!L23</f>
        <v>1694218.9888799998</v>
      </c>
      <c r="L11" s="47">
        <f>'Investimento 2027'!L23</f>
        <v>1858073.0319360001</v>
      </c>
      <c r="M11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7237663.835008</v>
      </c>
      <c r="N11" s="46" t="s">
        <v>255</v>
      </c>
      <c r="O11" s="45"/>
    </row>
    <row r="12" spans="1:16" s="37" customFormat="1" ht="63" customHeight="1" x14ac:dyDescent="0.25">
      <c r="A12" s="39" t="s">
        <v>57</v>
      </c>
      <c r="B12" s="39" t="s">
        <v>17</v>
      </c>
      <c r="C12" s="39" t="s">
        <v>260</v>
      </c>
      <c r="D12" s="52" t="s">
        <v>269</v>
      </c>
      <c r="E12" s="39" t="s">
        <v>9</v>
      </c>
      <c r="F12" s="40" t="s">
        <v>180</v>
      </c>
      <c r="G12" s="40" t="s">
        <v>181</v>
      </c>
      <c r="H12" s="40" t="s">
        <v>177</v>
      </c>
      <c r="I12" s="47">
        <f>'Investimento 2024'!L24</f>
        <v>1655844.9600000002</v>
      </c>
      <c r="J12" s="47">
        <f>'Investimento 2025'!L24</f>
        <v>1568855.377418</v>
      </c>
      <c r="K12" s="47">
        <f>'Investimento 2026'!L24</f>
        <v>1581271.056288</v>
      </c>
      <c r="L12" s="47">
        <f>'Investimento 2027'!L24</f>
        <v>1509684.3384480001</v>
      </c>
      <c r="M12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6315655.7321540006</v>
      </c>
      <c r="N12" s="46" t="s">
        <v>255</v>
      </c>
      <c r="O12" s="45"/>
    </row>
    <row r="13" spans="1:16" s="35" customFormat="1" ht="100.5" customHeight="1" x14ac:dyDescent="0.25">
      <c r="A13" s="40" t="s">
        <v>45</v>
      </c>
      <c r="B13" s="40" t="s">
        <v>19</v>
      </c>
      <c r="C13" s="40" t="s">
        <v>259</v>
      </c>
      <c r="D13" s="52" t="s">
        <v>267</v>
      </c>
      <c r="E13" s="40" t="s">
        <v>9</v>
      </c>
      <c r="F13" s="40" t="s">
        <v>180</v>
      </c>
      <c r="G13" s="40" t="s">
        <v>181</v>
      </c>
      <c r="H13" s="40" t="s">
        <v>162</v>
      </c>
      <c r="I13" s="51">
        <f>'Investimento 2024'!L29</f>
        <v>351825.408</v>
      </c>
      <c r="J13" s="45">
        <f>'Investimento 2025'!L29</f>
        <v>344284.79967337503</v>
      </c>
      <c r="K13" s="45">
        <f>'Investimento 2026'!L29</f>
        <v>314981.55849600001</v>
      </c>
      <c r="L13" s="45">
        <f>'Investimento 2027'!L29</f>
        <v>314981.55849600001</v>
      </c>
      <c r="M13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1326073.3246653751</v>
      </c>
      <c r="N13" s="46" t="s">
        <v>255</v>
      </c>
      <c r="O13" s="45"/>
      <c r="P13" s="36"/>
    </row>
    <row r="14" spans="1:16" s="35" customFormat="1" ht="105.75" customHeight="1" x14ac:dyDescent="0.25">
      <c r="A14" s="40" t="s">
        <v>45</v>
      </c>
      <c r="B14" s="40" t="s">
        <v>19</v>
      </c>
      <c r="C14" s="40" t="s">
        <v>262</v>
      </c>
      <c r="D14" s="52" t="s">
        <v>270</v>
      </c>
      <c r="E14" s="40" t="s">
        <v>9</v>
      </c>
      <c r="F14" s="40" t="s">
        <v>180</v>
      </c>
      <c r="G14" s="40" t="s">
        <v>181</v>
      </c>
      <c r="H14" s="40" t="s">
        <v>187</v>
      </c>
      <c r="I14" s="45">
        <f>'Investimento 2024'!L30</f>
        <v>234550.27200000003</v>
      </c>
      <c r="J14" s="45">
        <f>'Investimento 2025'!L30</f>
        <v>281687.56336912501</v>
      </c>
      <c r="K14" s="45">
        <f>'Investimento 2026'!L30</f>
        <v>314981.55849600001</v>
      </c>
      <c r="L14" s="45">
        <f>'Investimento 2027'!L30</f>
        <v>314981.55849600001</v>
      </c>
      <c r="M14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1146200.952361125</v>
      </c>
      <c r="N14" s="46" t="s">
        <v>255</v>
      </c>
      <c r="O14" s="45"/>
      <c r="P14" s="36"/>
    </row>
    <row r="15" spans="1:16" s="35" customFormat="1" ht="85.5" customHeight="1" x14ac:dyDescent="0.25">
      <c r="A15" s="40" t="s">
        <v>31</v>
      </c>
      <c r="B15" s="40" t="s">
        <v>19</v>
      </c>
      <c r="C15" s="40" t="s">
        <v>232</v>
      </c>
      <c r="D15" s="52" t="s">
        <v>270</v>
      </c>
      <c r="E15" s="40" t="s">
        <v>9</v>
      </c>
      <c r="F15" s="40" t="s">
        <v>180</v>
      </c>
      <c r="G15" s="40" t="s">
        <v>181</v>
      </c>
      <c r="H15" s="40" t="s">
        <v>188</v>
      </c>
      <c r="I15" s="45">
        <f>'Investimento 2024'!L31</f>
        <v>286524.48</v>
      </c>
      <c r="J15" s="45">
        <f>'Investimento 2025'!L31</f>
        <v>299075.68456475</v>
      </c>
      <c r="K15" s="45">
        <f>'Investimento 2026'!L31</f>
        <v>307822.88671200001</v>
      </c>
      <c r="L15" s="45">
        <f>'Investimento 2027'!L31</f>
        <v>300664.214928</v>
      </c>
      <c r="M15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1194087.2662047499</v>
      </c>
      <c r="N15" s="46" t="s">
        <v>255</v>
      </c>
      <c r="O15" s="45"/>
      <c r="P15" s="36"/>
    </row>
    <row r="16" spans="1:16" s="35" customFormat="1" ht="75" customHeight="1" x14ac:dyDescent="0.25">
      <c r="A16" s="40" t="s">
        <v>32</v>
      </c>
      <c r="B16" s="40" t="s">
        <v>19</v>
      </c>
      <c r="C16" s="40" t="s">
        <v>170</v>
      </c>
      <c r="D16" s="52" t="s">
        <v>270</v>
      </c>
      <c r="E16" s="40" t="s">
        <v>9</v>
      </c>
      <c r="F16" s="40" t="s">
        <v>180</v>
      </c>
      <c r="G16" s="40" t="s">
        <v>182</v>
      </c>
      <c r="H16" s="40" t="s">
        <v>233</v>
      </c>
      <c r="I16" s="45">
        <f>'Investimento 2024'!L32</f>
        <v>286524.48</v>
      </c>
      <c r="J16" s="45">
        <f>'Investimento 2025'!L32</f>
        <v>299075.68456475</v>
      </c>
      <c r="K16" s="45">
        <f>'Investimento 2026'!L32</f>
        <v>307822.88671200001</v>
      </c>
      <c r="L16" s="45">
        <f>'Investimento 2027'!L32</f>
        <v>300664.214928</v>
      </c>
      <c r="M16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1194087.2662047499</v>
      </c>
      <c r="N16" s="46" t="s">
        <v>255</v>
      </c>
      <c r="O16" s="45"/>
      <c r="P16" s="36"/>
    </row>
    <row r="17" spans="1:15" s="37" customFormat="1" ht="62.25" customHeight="1" x14ac:dyDescent="0.25">
      <c r="A17" s="39" t="s">
        <v>33</v>
      </c>
      <c r="B17" s="39" t="s">
        <v>64</v>
      </c>
      <c r="C17" s="39" t="s">
        <v>173</v>
      </c>
      <c r="D17" s="52" t="s">
        <v>270</v>
      </c>
      <c r="E17" s="39" t="s">
        <v>9</v>
      </c>
      <c r="F17" s="40" t="s">
        <v>180</v>
      </c>
      <c r="G17" s="40" t="s">
        <v>182</v>
      </c>
      <c r="H17" s="40" t="s">
        <v>228</v>
      </c>
      <c r="I17" s="47">
        <f>'Investimento 2024'!L35</f>
        <v>239922.64499999999</v>
      </c>
      <c r="J17" s="47">
        <f>'Investimento 2025'!L34</f>
        <v>239922.64499999999</v>
      </c>
      <c r="K17" s="47">
        <f>'Investimento 2026'!L34</f>
        <v>239922.64499999999</v>
      </c>
      <c r="L17" s="47">
        <f>'Investimento 2027'!L34</f>
        <v>239922.64499999999</v>
      </c>
      <c r="M17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959690.58</v>
      </c>
      <c r="N17" s="48" t="s">
        <v>34</v>
      </c>
      <c r="O17" s="45"/>
    </row>
    <row r="18" spans="1:15" s="37" customFormat="1" ht="67.5" customHeight="1" x14ac:dyDescent="0.25">
      <c r="A18" s="40" t="s">
        <v>23</v>
      </c>
      <c r="B18" s="40" t="s">
        <v>19</v>
      </c>
      <c r="C18" s="40" t="s">
        <v>227</v>
      </c>
      <c r="D18" s="52" t="s">
        <v>270</v>
      </c>
      <c r="E18" s="40" t="s">
        <v>78</v>
      </c>
      <c r="F18" s="40" t="s">
        <v>180</v>
      </c>
      <c r="G18" s="40" t="s">
        <v>182</v>
      </c>
      <c r="H18" s="40" t="s">
        <v>228</v>
      </c>
      <c r="I18" s="45">
        <f>'Investimento 2024'!L36</f>
        <v>239922.64499999999</v>
      </c>
      <c r="J18" s="45">
        <f>'Investimento 2025'!L35</f>
        <v>239922.64499999999</v>
      </c>
      <c r="K18" s="45">
        <f>'Investimento 2026'!L35</f>
        <v>239922.64499999999</v>
      </c>
      <c r="L18" s="45">
        <f>'Investimento 2027'!L35</f>
        <v>239922.64499999999</v>
      </c>
      <c r="M18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959690.58</v>
      </c>
      <c r="N18" s="46" t="s">
        <v>34</v>
      </c>
      <c r="O18" s="45"/>
    </row>
    <row r="19" spans="1:15" s="37" customFormat="1" ht="89.25" customHeight="1" x14ac:dyDescent="0.25">
      <c r="A19" s="40" t="s">
        <v>55</v>
      </c>
      <c r="B19" s="40" t="s">
        <v>19</v>
      </c>
      <c r="C19" s="40" t="s">
        <v>263</v>
      </c>
      <c r="D19" s="52" t="s">
        <v>270</v>
      </c>
      <c r="E19" s="40" t="s">
        <v>78</v>
      </c>
      <c r="F19" s="40" t="s">
        <v>180</v>
      </c>
      <c r="G19" s="40" t="s">
        <v>9</v>
      </c>
      <c r="H19" s="40" t="s">
        <v>177</v>
      </c>
      <c r="I19" s="45">
        <f>'Investimento 2024'!L33</f>
        <v>173247.36000000002</v>
      </c>
      <c r="J19" s="45">
        <f>'Investimento 2025'!L33</f>
        <v>166925.96347799999</v>
      </c>
      <c r="K19" s="45">
        <f>'Investimento 2026'!L33</f>
        <v>171808.12281599999</v>
      </c>
      <c r="L19" s="45">
        <f>'Investimento 2027'!L33</f>
        <v>200442.80995200001</v>
      </c>
      <c r="M19" s="49">
        <f>PAPI20_22_23[[#This Row],[Recurso financeiro estimado 2024]]+PAPI20_22_23[[#This Row],[Recurso financeiro estimado 2025]]+PAPI20_22_23[[#This Row],[Recurso financeiro estimado 2026]]+PAPI20_22_23[[#This Row],[Recurso financeiro estimado 2027]]</f>
        <v>712424.25624600006</v>
      </c>
      <c r="N19" s="46" t="s">
        <v>255</v>
      </c>
      <c r="O19" s="45"/>
    </row>
    <row r="20" spans="1:15" s="37" customFormat="1" x14ac:dyDescent="0.25">
      <c r="A20" s="39"/>
      <c r="B20" s="39"/>
      <c r="C20" s="39"/>
      <c r="D20" s="52"/>
      <c r="E20" s="39"/>
      <c r="F20" s="39"/>
      <c r="G20" s="39"/>
      <c r="H20" s="39"/>
      <c r="I20" s="47"/>
      <c r="J20" s="47"/>
      <c r="K20" s="47"/>
      <c r="L20" s="45"/>
      <c r="M20" s="49"/>
      <c r="N20" s="48"/>
      <c r="O20" s="45"/>
    </row>
    <row r="21" spans="1:15" s="37" customFormat="1" x14ac:dyDescent="0.25">
      <c r="A21" s="39"/>
      <c r="B21" s="39"/>
      <c r="C21" s="39"/>
      <c r="D21" s="52"/>
      <c r="E21" s="39"/>
      <c r="F21" s="39"/>
      <c r="G21" s="39"/>
      <c r="H21" s="39"/>
      <c r="I21" s="47"/>
      <c r="J21" s="47"/>
      <c r="K21" s="47"/>
      <c r="L21" s="45"/>
      <c r="M21" s="49"/>
      <c r="N21" s="48"/>
      <c r="O21" s="45"/>
    </row>
    <row r="22" spans="1:15" s="37" customFormat="1" x14ac:dyDescent="0.25">
      <c r="A22" s="39"/>
      <c r="B22" s="39"/>
      <c r="C22" s="39"/>
      <c r="D22" s="52"/>
      <c r="E22" s="39"/>
      <c r="F22" s="39"/>
      <c r="G22" s="39"/>
      <c r="H22" s="39"/>
      <c r="I22" s="47"/>
      <c r="J22" s="47"/>
      <c r="K22" s="47"/>
      <c r="L22" s="49"/>
      <c r="M22" s="49"/>
      <c r="N22" s="48"/>
      <c r="O22" s="45"/>
    </row>
    <row r="23" spans="1:15" s="37" customFormat="1" x14ac:dyDescent="0.25">
      <c r="A23" s="39"/>
      <c r="B23" s="39"/>
      <c r="C23" s="39"/>
      <c r="D23" s="52"/>
      <c r="E23" s="39"/>
      <c r="F23" s="39"/>
      <c r="G23" s="39"/>
      <c r="H23" s="39"/>
      <c r="I23" s="47"/>
      <c r="J23" s="47"/>
      <c r="K23" s="47"/>
      <c r="L23" s="49"/>
      <c r="M23" s="49"/>
      <c r="N23" s="48"/>
      <c r="O23" s="45"/>
    </row>
    <row r="24" spans="1:15" s="37" customFormat="1" x14ac:dyDescent="0.25">
      <c r="A24" s="39"/>
      <c r="B24" s="39"/>
      <c r="C24" s="39"/>
      <c r="D24" s="52"/>
      <c r="E24" s="39"/>
      <c r="F24" s="39"/>
      <c r="G24" s="39"/>
      <c r="H24" s="39"/>
      <c r="I24" s="47"/>
      <c r="J24" s="47"/>
      <c r="K24" s="47"/>
      <c r="L24" s="45"/>
      <c r="M24" s="49"/>
      <c r="N24" s="48"/>
      <c r="O24" s="45"/>
    </row>
    <row r="25" spans="1:15" s="37" customFormat="1" x14ac:dyDescent="0.25">
      <c r="A25" s="39"/>
      <c r="B25" s="39"/>
      <c r="C25" s="39"/>
      <c r="D25" s="52"/>
      <c r="E25" s="39"/>
      <c r="F25" s="39"/>
      <c r="G25" s="39"/>
      <c r="H25" s="39"/>
      <c r="I25" s="47"/>
      <c r="J25" s="47"/>
      <c r="K25" s="47"/>
      <c r="L25" s="45"/>
      <c r="M25" s="49"/>
      <c r="N25" s="48"/>
      <c r="O25" s="45"/>
    </row>
    <row r="26" spans="1:15" s="37" customFormat="1" x14ac:dyDescent="0.25">
      <c r="A26" s="39"/>
      <c r="B26" s="39"/>
      <c r="C26" s="39"/>
      <c r="D26" s="39"/>
      <c r="E26" s="39"/>
      <c r="F26" s="39"/>
      <c r="G26" s="39"/>
      <c r="H26" s="39"/>
      <c r="I26" s="47"/>
      <c r="J26" s="47"/>
      <c r="K26" s="47"/>
      <c r="L26" s="49"/>
      <c r="M26" s="49"/>
      <c r="N26" s="48"/>
      <c r="O26" s="45"/>
    </row>
    <row r="27" spans="1:15" s="37" customFormat="1" x14ac:dyDescent="0.25">
      <c r="A27" s="39"/>
      <c r="B27" s="39"/>
      <c r="C27" s="39"/>
      <c r="D27" s="39"/>
      <c r="E27" s="39"/>
      <c r="F27" s="39"/>
      <c r="G27" s="39"/>
      <c r="H27" s="39"/>
      <c r="I27" s="47"/>
      <c r="J27" s="47"/>
      <c r="K27" s="47"/>
      <c r="L27" s="49"/>
      <c r="M27" s="49"/>
      <c r="N27" s="48"/>
      <c r="O27" s="45"/>
    </row>
    <row r="28" spans="1:15" s="37" customFormat="1" x14ac:dyDescent="0.25">
      <c r="A28" s="39"/>
      <c r="B28" s="39"/>
      <c r="C28" s="39"/>
      <c r="D28" s="39"/>
      <c r="E28" s="39"/>
      <c r="F28" s="39"/>
      <c r="G28" s="39"/>
      <c r="H28" s="39"/>
      <c r="I28" s="47"/>
      <c r="J28" s="47"/>
      <c r="K28" s="47"/>
      <c r="L28" s="49"/>
      <c r="M28" s="49"/>
      <c r="N28" s="48"/>
      <c r="O28" s="45"/>
    </row>
    <row r="29" spans="1:15" s="37" customFormat="1" x14ac:dyDescent="0.25">
      <c r="A29" s="39"/>
      <c r="B29" s="39"/>
      <c r="C29" s="39"/>
      <c r="D29" s="39"/>
      <c r="E29" s="39"/>
      <c r="F29" s="39"/>
      <c r="G29" s="39"/>
      <c r="H29" s="39"/>
      <c r="I29" s="47"/>
      <c r="J29" s="47"/>
      <c r="K29" s="47"/>
      <c r="L29" s="49"/>
      <c r="M29" s="49"/>
      <c r="N29" s="48"/>
      <c r="O29" s="45"/>
    </row>
    <row r="30" spans="1:15" s="37" customFormat="1" x14ac:dyDescent="0.25">
      <c r="A30" s="39"/>
      <c r="B30" s="39"/>
      <c r="C30" s="39"/>
      <c r="D30" s="39"/>
      <c r="E30" s="39"/>
      <c r="F30" s="39"/>
      <c r="G30" s="39"/>
      <c r="H30" s="50"/>
      <c r="I30" s="47"/>
      <c r="J30" s="47"/>
      <c r="K30" s="47"/>
      <c r="L30" s="49"/>
      <c r="M30" s="49"/>
      <c r="N30" s="48"/>
      <c r="O30" s="45"/>
    </row>
    <row r="31" spans="1:15" s="37" customFormat="1" x14ac:dyDescent="0.25">
      <c r="A31" s="39"/>
      <c r="B31" s="39"/>
      <c r="C31" s="39"/>
      <c r="D31" s="39"/>
      <c r="E31" s="39"/>
      <c r="F31" s="39"/>
      <c r="G31" s="39"/>
      <c r="H31" s="39"/>
      <c r="I31" s="47"/>
      <c r="J31" s="47"/>
      <c r="K31" s="47"/>
      <c r="L31" s="49"/>
      <c r="M31" s="49"/>
      <c r="N31" s="48"/>
      <c r="O31" s="45"/>
    </row>
    <row r="32" spans="1:15" s="37" customFormat="1" x14ac:dyDescent="0.25">
      <c r="A32" s="39"/>
      <c r="B32" s="39"/>
      <c r="C32" s="39"/>
      <c r="D32" s="39"/>
      <c r="E32" s="39"/>
      <c r="F32" s="39"/>
      <c r="G32" s="39"/>
      <c r="H32" s="39"/>
      <c r="I32" s="47"/>
      <c r="J32" s="47"/>
      <c r="K32" s="47"/>
      <c r="L32" s="49"/>
      <c r="M32" s="49"/>
      <c r="N32" s="48"/>
      <c r="O32" s="45"/>
    </row>
    <row r="33" spans="1:15" s="37" customFormat="1" x14ac:dyDescent="0.25">
      <c r="A33" s="39"/>
      <c r="B33" s="39"/>
      <c r="C33" s="39"/>
      <c r="D33" s="39"/>
      <c r="E33" s="39"/>
      <c r="F33" s="39"/>
      <c r="G33" s="39"/>
      <c r="H33" s="39"/>
      <c r="I33" s="47"/>
      <c r="J33" s="47"/>
      <c r="K33" s="47"/>
      <c r="L33" s="49"/>
      <c r="M33" s="49"/>
      <c r="N33" s="48"/>
      <c r="O33" s="45"/>
    </row>
    <row r="34" spans="1:15" s="37" customFormat="1" x14ac:dyDescent="0.25">
      <c r="A34" s="39"/>
      <c r="B34" s="39"/>
      <c r="C34" s="39"/>
      <c r="D34" s="39"/>
      <c r="E34" s="39"/>
      <c r="F34" s="39"/>
      <c r="G34" s="39"/>
      <c r="H34" s="39"/>
      <c r="I34" s="47"/>
      <c r="J34" s="47"/>
      <c r="K34" s="47"/>
      <c r="L34" s="49"/>
      <c r="M34" s="49"/>
      <c r="N34" s="48"/>
      <c r="O34" s="45"/>
    </row>
    <row r="35" spans="1:15" s="37" customFormat="1" x14ac:dyDescent="0.25">
      <c r="A35" s="39"/>
      <c r="B35" s="39"/>
      <c r="C35" s="39"/>
      <c r="D35" s="39"/>
      <c r="E35" s="39"/>
      <c r="F35" s="39"/>
      <c r="G35" s="39"/>
      <c r="H35" s="39"/>
      <c r="I35" s="47"/>
      <c r="J35" s="47"/>
      <c r="K35" s="47"/>
      <c r="L35" s="49"/>
      <c r="M35" s="49"/>
      <c r="N35" s="48"/>
      <c r="O35" s="45"/>
    </row>
    <row r="36" spans="1:15" s="37" customFormat="1" x14ac:dyDescent="0.25">
      <c r="A36" s="39"/>
      <c r="B36" s="39"/>
      <c r="C36" s="39"/>
      <c r="D36" s="39"/>
      <c r="E36" s="39"/>
      <c r="F36" s="39"/>
      <c r="G36" s="39"/>
      <c r="H36" s="39"/>
      <c r="I36" s="47"/>
      <c r="J36" s="47"/>
      <c r="K36" s="47"/>
      <c r="L36" s="49"/>
      <c r="M36" s="49"/>
      <c r="N36" s="48"/>
      <c r="O36" s="45"/>
    </row>
    <row r="37" spans="1:15" s="37" customFormat="1" x14ac:dyDescent="0.25">
      <c r="A37" s="39"/>
      <c r="B37" s="39"/>
      <c r="C37" s="39"/>
      <c r="D37" s="39"/>
      <c r="E37" s="39"/>
      <c r="F37" s="39"/>
      <c r="G37" s="39"/>
      <c r="H37" s="39"/>
      <c r="I37" s="47"/>
      <c r="J37" s="47"/>
      <c r="K37" s="47"/>
      <c r="L37" s="49"/>
      <c r="M37" s="159"/>
      <c r="N37" s="48"/>
      <c r="O37" s="45"/>
    </row>
    <row r="38" spans="1:15" s="37" customFormat="1" x14ac:dyDescent="0.25">
      <c r="A38" s="39"/>
      <c r="B38" s="39"/>
      <c r="C38" s="39"/>
      <c r="D38" s="39"/>
      <c r="E38" s="39"/>
      <c r="F38" s="39"/>
      <c r="G38" s="39"/>
      <c r="H38" s="39"/>
      <c r="I38" s="47"/>
      <c r="J38" s="47"/>
      <c r="K38" s="47"/>
      <c r="L38" s="49"/>
      <c r="M38" s="49"/>
      <c r="N38" s="48"/>
      <c r="O38" s="45"/>
    </row>
    <row r="39" spans="1:15" s="37" customFormat="1" x14ac:dyDescent="0.25">
      <c r="A39" s="39"/>
      <c r="B39" s="39"/>
      <c r="C39" s="39"/>
      <c r="D39" s="39"/>
      <c r="E39" s="39"/>
      <c r="F39" s="39"/>
      <c r="G39" s="39"/>
      <c r="H39" s="39"/>
      <c r="I39" s="47"/>
      <c r="J39" s="47"/>
      <c r="K39" s="47"/>
      <c r="L39" s="49"/>
      <c r="M39" s="49"/>
      <c r="N39" s="48"/>
      <c r="O39" s="45"/>
    </row>
    <row r="40" spans="1:15" s="37" customFormat="1" x14ac:dyDescent="0.25">
      <c r="A40" s="39"/>
      <c r="B40" s="39"/>
      <c r="C40" s="39"/>
      <c r="D40" s="39"/>
      <c r="E40" s="39"/>
      <c r="F40" s="39"/>
      <c r="G40" s="39"/>
      <c r="H40" s="39"/>
      <c r="I40" s="47"/>
      <c r="J40" s="47"/>
      <c r="K40" s="47"/>
      <c r="L40" s="49"/>
      <c r="M40" s="49"/>
      <c r="N40" s="48"/>
      <c r="O40" s="45"/>
    </row>
    <row r="41" spans="1:15" s="37" customFormat="1" x14ac:dyDescent="0.25">
      <c r="A41" s="39"/>
      <c r="B41" s="39"/>
      <c r="C41" s="39"/>
      <c r="D41" s="39"/>
      <c r="E41" s="39"/>
      <c r="F41" s="39"/>
      <c r="G41" s="39"/>
      <c r="H41" s="39"/>
      <c r="I41" s="47"/>
      <c r="J41" s="47"/>
      <c r="K41" s="47"/>
      <c r="L41" s="49"/>
      <c r="M41" s="49"/>
      <c r="N41" s="48"/>
      <c r="O41" s="45"/>
    </row>
    <row r="42" spans="1:15" s="37" customFormat="1" x14ac:dyDescent="0.25">
      <c r="A42" s="39"/>
      <c r="B42" s="39"/>
      <c r="C42" s="39"/>
      <c r="D42" s="39"/>
      <c r="E42" s="39"/>
      <c r="F42" s="39"/>
      <c r="G42" s="39"/>
      <c r="H42" s="39"/>
      <c r="I42" s="47"/>
      <c r="J42" s="47"/>
      <c r="K42" s="47"/>
      <c r="L42" s="49"/>
      <c r="M42" s="49"/>
      <c r="N42" s="48"/>
      <c r="O42" s="45"/>
    </row>
    <row r="43" spans="1:15" s="37" customFormat="1" x14ac:dyDescent="0.25">
      <c r="A43" s="39"/>
      <c r="B43" s="39"/>
      <c r="C43" s="39"/>
      <c r="D43" s="39"/>
      <c r="E43" s="39"/>
      <c r="F43" s="39"/>
      <c r="G43" s="39"/>
      <c r="H43" s="39"/>
      <c r="I43" s="47"/>
      <c r="J43" s="47"/>
      <c r="K43" s="47"/>
      <c r="L43" s="49"/>
      <c r="M43" s="49"/>
      <c r="N43" s="48"/>
      <c r="O43" s="45"/>
    </row>
    <row r="44" spans="1:15" s="37" customFormat="1" x14ac:dyDescent="0.25">
      <c r="A44" s="39"/>
      <c r="B44" s="39"/>
      <c r="C44" s="39"/>
      <c r="D44" s="39"/>
      <c r="E44" s="39"/>
      <c r="F44" s="39"/>
      <c r="G44" s="39"/>
      <c r="H44" s="39"/>
      <c r="I44" s="47"/>
      <c r="J44" s="47"/>
      <c r="K44" s="47"/>
      <c r="L44" s="49"/>
      <c r="M44" s="49"/>
      <c r="N44" s="48"/>
      <c r="O44" s="45"/>
    </row>
    <row r="45" spans="1:15" s="37" customFormat="1" x14ac:dyDescent="0.25">
      <c r="A45" s="39"/>
      <c r="B45" s="39"/>
      <c r="C45" s="39"/>
      <c r="D45" s="39"/>
      <c r="E45" s="39"/>
      <c r="F45" s="39"/>
      <c r="G45" s="39"/>
      <c r="H45" s="39"/>
      <c r="I45" s="47"/>
      <c r="J45" s="47"/>
      <c r="K45" s="47"/>
      <c r="L45" s="49"/>
      <c r="M45" s="49"/>
      <c r="N45" s="48"/>
      <c r="O45" s="45"/>
    </row>
    <row r="46" spans="1:15" s="37" customFormat="1" x14ac:dyDescent="0.25">
      <c r="A46" s="39"/>
      <c r="B46" s="39"/>
      <c r="C46" s="39"/>
      <c r="D46" s="39"/>
      <c r="E46" s="39"/>
      <c r="F46" s="39"/>
      <c r="G46" s="39"/>
      <c r="H46" s="39"/>
      <c r="I46" s="47"/>
      <c r="J46" s="47"/>
      <c r="K46" s="47"/>
      <c r="L46" s="49"/>
      <c r="M46" s="49"/>
      <c r="N46" s="48"/>
      <c r="O46" s="45"/>
    </row>
    <row r="47" spans="1:15" s="37" customFormat="1" x14ac:dyDescent="0.25">
      <c r="A47" s="39"/>
      <c r="B47" s="39"/>
      <c r="C47" s="39"/>
      <c r="D47" s="39"/>
      <c r="E47" s="39"/>
      <c r="F47" s="39"/>
      <c r="G47" s="39"/>
      <c r="H47" s="39"/>
      <c r="I47" s="47"/>
      <c r="J47" s="47"/>
      <c r="K47" s="47"/>
      <c r="L47" s="49"/>
      <c r="M47" s="49"/>
      <c r="N47" s="48"/>
      <c r="O47" s="45"/>
    </row>
    <row r="48" spans="1:15" s="37" customFormat="1" x14ac:dyDescent="0.25">
      <c r="A48" s="39"/>
      <c r="B48" s="39"/>
      <c r="C48" s="39"/>
      <c r="D48" s="39"/>
      <c r="E48" s="39"/>
      <c r="F48" s="39"/>
      <c r="G48" s="39"/>
      <c r="H48" s="39"/>
      <c r="I48" s="47"/>
      <c r="J48" s="47"/>
      <c r="K48" s="47"/>
      <c r="L48" s="49"/>
      <c r="M48" s="49"/>
      <c r="N48" s="48"/>
      <c r="O48" s="45"/>
    </row>
    <row r="49" spans="1:15" s="37" customFormat="1" x14ac:dyDescent="0.25">
      <c r="A49" s="39"/>
      <c r="B49" s="39"/>
      <c r="C49" s="39"/>
      <c r="D49" s="39"/>
      <c r="E49" s="39"/>
      <c r="F49" s="39"/>
      <c r="G49" s="39"/>
      <c r="H49" s="39"/>
      <c r="I49" s="47"/>
      <c r="J49" s="47"/>
      <c r="K49" s="47"/>
      <c r="L49" s="49"/>
      <c r="M49" s="49"/>
      <c r="N49" s="48"/>
      <c r="O49" s="45"/>
    </row>
    <row r="50" spans="1:15" s="37" customFormat="1" x14ac:dyDescent="0.25">
      <c r="A50" s="39"/>
      <c r="B50" s="39"/>
      <c r="C50" s="39"/>
      <c r="D50" s="39"/>
      <c r="E50" s="39"/>
      <c r="F50" s="39"/>
      <c r="G50" s="39"/>
      <c r="H50" s="39"/>
      <c r="I50" s="47"/>
      <c r="J50" s="47"/>
      <c r="K50" s="47"/>
      <c r="L50" s="49"/>
      <c r="M50" s="49"/>
      <c r="N50" s="48"/>
      <c r="O50" s="45"/>
    </row>
    <row r="51" spans="1:15" s="37" customFormat="1" x14ac:dyDescent="0.25">
      <c r="A51" s="39"/>
      <c r="B51" s="39"/>
      <c r="C51" s="39"/>
      <c r="D51" s="39"/>
      <c r="E51" s="39"/>
      <c r="F51" s="39"/>
      <c r="G51" s="39"/>
      <c r="H51" s="39"/>
      <c r="I51" s="47"/>
      <c r="J51" s="47"/>
      <c r="K51" s="47"/>
      <c r="L51" s="49"/>
      <c r="M51" s="49"/>
      <c r="N51" s="48"/>
      <c r="O51" s="45"/>
    </row>
    <row r="52" spans="1:15" s="37" customFormat="1" x14ac:dyDescent="0.25">
      <c r="A52" s="39"/>
      <c r="B52" s="39"/>
      <c r="C52" s="39"/>
      <c r="D52" s="39"/>
      <c r="E52" s="39"/>
      <c r="F52" s="39"/>
      <c r="G52" s="39"/>
      <c r="H52" s="39"/>
      <c r="I52" s="47"/>
      <c r="J52" s="47"/>
      <c r="K52" s="47"/>
      <c r="L52" s="49"/>
      <c r="M52" s="49"/>
      <c r="N52" s="48"/>
      <c r="O52" s="45"/>
    </row>
    <row r="53" spans="1:15" s="37" customFormat="1" x14ac:dyDescent="0.25">
      <c r="A53" s="39"/>
      <c r="B53" s="39"/>
      <c r="C53" s="39"/>
      <c r="D53" s="39"/>
      <c r="E53" s="39"/>
      <c r="F53" s="39"/>
      <c r="G53" s="39"/>
      <c r="H53" s="39"/>
      <c r="I53" s="47"/>
      <c r="J53" s="47"/>
      <c r="K53" s="47"/>
      <c r="L53" s="49"/>
      <c r="M53" s="49"/>
      <c r="N53" s="48"/>
      <c r="O53" s="45"/>
    </row>
    <row r="54" spans="1:15" s="37" customFormat="1" x14ac:dyDescent="0.25">
      <c r="A54" s="39"/>
      <c r="B54" s="39"/>
      <c r="C54" s="39"/>
      <c r="D54" s="39"/>
      <c r="E54" s="39"/>
      <c r="F54" s="39"/>
      <c r="G54" s="39"/>
      <c r="H54" s="39"/>
      <c r="I54" s="47"/>
      <c r="J54" s="47"/>
      <c r="K54" s="47"/>
      <c r="L54" s="45"/>
      <c r="M54" s="49"/>
      <c r="N54" s="48"/>
      <c r="O54" s="45"/>
    </row>
    <row r="55" spans="1:15" s="37" customFormat="1" x14ac:dyDescent="0.25">
      <c r="A55" s="39"/>
      <c r="B55" s="39"/>
      <c r="C55" s="39"/>
      <c r="D55" s="39"/>
      <c r="E55" s="39"/>
      <c r="F55" s="39"/>
      <c r="G55" s="39"/>
      <c r="H55" s="39"/>
      <c r="I55" s="47"/>
      <c r="J55" s="47"/>
      <c r="K55" s="47"/>
      <c r="L55" s="45"/>
      <c r="M55" s="49"/>
      <c r="N55" s="48"/>
      <c r="O55" s="45"/>
    </row>
    <row r="56" spans="1:15" s="37" customFormat="1" x14ac:dyDescent="0.25">
      <c r="A56" s="39"/>
      <c r="B56" s="39"/>
      <c r="C56" s="39"/>
      <c r="D56" s="39"/>
      <c r="E56" s="39"/>
      <c r="F56" s="39"/>
      <c r="G56" s="39"/>
      <c r="H56" s="39"/>
      <c r="I56" s="47"/>
      <c r="J56" s="47"/>
      <c r="K56" s="47"/>
      <c r="L56" s="45"/>
      <c r="M56" s="49"/>
      <c r="N56" s="48"/>
      <c r="O56" s="45"/>
    </row>
    <row r="57" spans="1:15" s="37" customFormat="1" x14ac:dyDescent="0.25">
      <c r="A57" s="39"/>
      <c r="B57" s="39"/>
      <c r="C57" s="39"/>
      <c r="D57" s="39"/>
      <c r="E57" s="39"/>
      <c r="F57" s="39"/>
      <c r="G57" s="39"/>
      <c r="H57" s="39"/>
      <c r="I57" s="47"/>
      <c r="J57" s="47"/>
      <c r="K57" s="47"/>
      <c r="L57" s="45"/>
      <c r="M57" s="49"/>
      <c r="N57" s="48"/>
      <c r="O57" s="45"/>
    </row>
    <row r="58" spans="1:15" s="37" customFormat="1" x14ac:dyDescent="0.25">
      <c r="A58" s="39"/>
      <c r="B58" s="39"/>
      <c r="C58" s="39"/>
      <c r="D58" s="39"/>
      <c r="E58" s="39"/>
      <c r="F58" s="39"/>
      <c r="G58" s="39"/>
      <c r="H58" s="39"/>
      <c r="I58" s="47"/>
      <c r="J58" s="47"/>
      <c r="K58" s="47"/>
      <c r="L58" s="49"/>
      <c r="M58" s="49"/>
      <c r="N58" s="48"/>
      <c r="O58" s="45"/>
    </row>
    <row r="59" spans="1:15" s="37" customFormat="1" x14ac:dyDescent="0.25">
      <c r="A59" s="39"/>
      <c r="B59" s="39"/>
      <c r="C59" s="39"/>
      <c r="D59" s="39"/>
      <c r="E59" s="39"/>
      <c r="F59" s="39"/>
      <c r="G59" s="39"/>
      <c r="H59" s="39"/>
      <c r="I59" s="47"/>
      <c r="J59" s="47"/>
      <c r="K59" s="47"/>
      <c r="L59" s="49"/>
      <c r="M59" s="49"/>
      <c r="N59" s="48"/>
      <c r="O59" s="45"/>
    </row>
    <row r="60" spans="1:15" s="37" customFormat="1" x14ac:dyDescent="0.25">
      <c r="A60" s="39"/>
      <c r="B60" s="39"/>
      <c r="C60" s="39"/>
      <c r="D60" s="39"/>
      <c r="E60" s="39"/>
      <c r="F60" s="39"/>
      <c r="G60" s="39"/>
      <c r="H60" s="39"/>
      <c r="I60" s="47"/>
      <c r="J60" s="47"/>
      <c r="K60" s="47"/>
      <c r="L60" s="45"/>
      <c r="M60" s="49"/>
      <c r="N60" s="48"/>
      <c r="O60" s="45"/>
    </row>
    <row r="61" spans="1:15" s="37" customFormat="1" x14ac:dyDescent="0.25">
      <c r="A61" s="39"/>
      <c r="B61" s="39"/>
      <c r="C61" s="39"/>
      <c r="D61" s="39"/>
      <c r="E61" s="39"/>
      <c r="F61" s="39"/>
      <c r="G61" s="39"/>
      <c r="H61" s="39"/>
      <c r="I61" s="47"/>
      <c r="J61" s="47"/>
      <c r="K61" s="47"/>
      <c r="L61" s="45"/>
      <c r="M61" s="49"/>
      <c r="N61" s="48"/>
      <c r="O61" s="45"/>
    </row>
    <row r="62" spans="1:15" s="37" customFormat="1" x14ac:dyDescent="0.25">
      <c r="A62" s="39"/>
      <c r="B62" s="39"/>
      <c r="C62" s="39"/>
      <c r="D62" s="39"/>
      <c r="E62" s="39"/>
      <c r="F62" s="39"/>
      <c r="G62" s="39"/>
      <c r="H62" s="39"/>
      <c r="I62" s="47"/>
      <c r="J62" s="47"/>
      <c r="K62" s="47"/>
      <c r="L62" s="49"/>
      <c r="M62" s="49"/>
      <c r="N62" s="48"/>
      <c r="O62" s="45"/>
    </row>
    <row r="63" spans="1:15" s="37" customFormat="1" x14ac:dyDescent="0.25">
      <c r="A63" s="39"/>
      <c r="B63" s="39"/>
      <c r="C63" s="39"/>
      <c r="D63" s="39"/>
      <c r="E63" s="39"/>
      <c r="F63" s="39"/>
      <c r="G63" s="39"/>
      <c r="H63" s="39"/>
      <c r="I63" s="47"/>
      <c r="J63" s="47"/>
      <c r="K63" s="47"/>
      <c r="L63" s="49"/>
      <c r="M63" s="49"/>
      <c r="N63" s="48"/>
      <c r="O63" s="45"/>
    </row>
    <row r="64" spans="1:15" s="37" customFormat="1" x14ac:dyDescent="0.25">
      <c r="A64" s="39"/>
      <c r="B64" s="39"/>
      <c r="C64" s="39"/>
      <c r="D64" s="39"/>
      <c r="E64" s="39"/>
      <c r="F64" s="39"/>
      <c r="G64" s="39"/>
      <c r="H64" s="39"/>
      <c r="I64" s="47"/>
      <c r="J64" s="47"/>
      <c r="K64" s="47"/>
      <c r="L64" s="49"/>
      <c r="M64" s="49"/>
      <c r="N64" s="48"/>
      <c r="O64" s="45"/>
    </row>
    <row r="65" spans="1:15" s="37" customFormat="1" x14ac:dyDescent="0.25">
      <c r="A65" s="39"/>
      <c r="B65" s="39"/>
      <c r="C65" s="39"/>
      <c r="D65" s="39"/>
      <c r="E65" s="39"/>
      <c r="F65" s="39"/>
      <c r="G65" s="39"/>
      <c r="H65" s="39"/>
      <c r="I65" s="47"/>
      <c r="J65" s="47"/>
      <c r="K65" s="47"/>
      <c r="L65" s="49"/>
      <c r="M65" s="49"/>
      <c r="N65" s="48"/>
      <c r="O65" s="45"/>
    </row>
    <row r="66" spans="1:15" s="37" customFormat="1" x14ac:dyDescent="0.25">
      <c r="A66" s="39"/>
      <c r="B66" s="39"/>
      <c r="C66" s="39"/>
      <c r="D66" s="39"/>
      <c r="E66" s="39"/>
      <c r="F66" s="39"/>
      <c r="G66" s="39"/>
      <c r="H66" s="39"/>
      <c r="I66" s="47"/>
      <c r="J66" s="47"/>
      <c r="K66" s="47"/>
      <c r="L66" s="49"/>
      <c r="M66" s="49"/>
      <c r="N66" s="48"/>
      <c r="O66" s="45"/>
    </row>
    <row r="67" spans="1:15" s="37" customFormat="1" x14ac:dyDescent="0.25">
      <c r="A67" s="39"/>
      <c r="B67" s="39"/>
      <c r="C67" s="39"/>
      <c r="D67" s="39"/>
      <c r="E67" s="39"/>
      <c r="F67" s="39"/>
      <c r="G67" s="39"/>
      <c r="H67" s="39"/>
      <c r="I67" s="47"/>
      <c r="J67" s="47"/>
      <c r="K67" s="47"/>
      <c r="L67" s="49"/>
      <c r="M67" s="49"/>
      <c r="N67" s="48"/>
      <c r="O67" s="45"/>
    </row>
    <row r="68" spans="1:15" s="37" customFormat="1" x14ac:dyDescent="0.25">
      <c r="A68" s="39"/>
      <c r="B68" s="39"/>
      <c r="C68" s="39"/>
      <c r="D68" s="39"/>
      <c r="E68" s="39"/>
      <c r="F68" s="39"/>
      <c r="G68" s="39"/>
      <c r="H68" s="39"/>
      <c r="I68" s="47"/>
      <c r="J68" s="47"/>
      <c r="K68" s="47"/>
      <c r="L68" s="45"/>
      <c r="M68" s="49"/>
      <c r="N68" s="48"/>
      <c r="O68" s="45"/>
    </row>
    <row r="69" spans="1:15" s="37" customFormat="1" x14ac:dyDescent="0.25">
      <c r="A69" s="39"/>
      <c r="B69" s="39"/>
      <c r="C69" s="39"/>
      <c r="D69" s="39"/>
      <c r="E69" s="39"/>
      <c r="F69" s="39"/>
      <c r="G69" s="39"/>
      <c r="H69" s="39"/>
      <c r="I69" s="47"/>
      <c r="J69" s="47"/>
      <c r="K69" s="47"/>
      <c r="L69" s="45"/>
      <c r="M69" s="49"/>
      <c r="N69" s="48"/>
      <c r="O69" s="45"/>
    </row>
    <row r="70" spans="1:15" s="37" customFormat="1" x14ac:dyDescent="0.25">
      <c r="A70" s="39"/>
      <c r="B70" s="39"/>
      <c r="C70" s="39"/>
      <c r="D70" s="39"/>
      <c r="E70" s="39"/>
      <c r="F70" s="39"/>
      <c r="G70" s="39"/>
      <c r="H70" s="39"/>
      <c r="I70" s="47"/>
      <c r="J70" s="47"/>
      <c r="K70" s="47"/>
      <c r="L70" s="49"/>
      <c r="M70" s="49"/>
      <c r="N70" s="48"/>
      <c r="O70" s="45"/>
    </row>
    <row r="71" spans="1:15" s="37" customFormat="1" x14ac:dyDescent="0.25">
      <c r="A71" s="39"/>
      <c r="B71" s="39"/>
      <c r="C71" s="39"/>
      <c r="D71" s="39"/>
      <c r="E71" s="39"/>
      <c r="F71" s="39"/>
      <c r="G71" s="39"/>
      <c r="H71" s="39"/>
      <c r="I71" s="47"/>
      <c r="J71" s="47"/>
      <c r="K71" s="47"/>
      <c r="L71" s="49"/>
      <c r="M71" s="49"/>
      <c r="N71" s="48"/>
      <c r="O71" s="45"/>
    </row>
    <row r="72" spans="1:15" s="37" customFormat="1" x14ac:dyDescent="0.25">
      <c r="A72" s="39"/>
      <c r="B72" s="39"/>
      <c r="C72" s="39"/>
      <c r="D72" s="39"/>
      <c r="E72" s="39"/>
      <c r="F72" s="39"/>
      <c r="G72" s="39"/>
      <c r="H72" s="39"/>
      <c r="I72" s="47"/>
      <c r="J72" s="47"/>
      <c r="K72" s="47"/>
      <c r="L72" s="45"/>
      <c r="M72" s="49"/>
      <c r="N72" s="48"/>
      <c r="O72" s="45"/>
    </row>
    <row r="73" spans="1:15" s="37" customFormat="1" x14ac:dyDescent="0.25">
      <c r="A73" s="39"/>
      <c r="B73" s="39"/>
      <c r="C73" s="39"/>
      <c r="D73" s="39"/>
      <c r="E73" s="39"/>
      <c r="F73" s="39"/>
      <c r="G73" s="39"/>
      <c r="H73" s="39"/>
      <c r="I73" s="47"/>
      <c r="J73" s="47"/>
      <c r="K73" s="47"/>
      <c r="L73" s="45"/>
      <c r="M73" s="49"/>
      <c r="N73" s="48"/>
      <c r="O73" s="45"/>
    </row>
    <row r="74" spans="1:15" s="37" customFormat="1" x14ac:dyDescent="0.25">
      <c r="A74" s="39"/>
      <c r="B74" s="39"/>
      <c r="C74" s="39"/>
      <c r="D74" s="39"/>
      <c r="E74" s="39"/>
      <c r="F74" s="39"/>
      <c r="G74" s="39"/>
      <c r="H74" s="39"/>
      <c r="I74" s="47"/>
      <c r="J74" s="47"/>
      <c r="K74" s="47"/>
      <c r="L74" s="49"/>
      <c r="M74" s="49"/>
      <c r="N74" s="48"/>
      <c r="O74" s="45"/>
    </row>
    <row r="75" spans="1:15" s="37" customFormat="1" x14ac:dyDescent="0.25">
      <c r="A75" s="39"/>
      <c r="B75" s="39"/>
      <c r="C75" s="39"/>
      <c r="D75" s="39"/>
      <c r="E75" s="39"/>
      <c r="F75" s="39"/>
      <c r="G75" s="39"/>
      <c r="H75" s="39"/>
      <c r="I75" s="47"/>
      <c r="J75" s="47"/>
      <c r="K75" s="47"/>
      <c r="L75" s="49"/>
      <c r="M75" s="49"/>
      <c r="N75" s="48"/>
      <c r="O75" s="45"/>
    </row>
    <row r="76" spans="1:15" s="37" customFormat="1" x14ac:dyDescent="0.25">
      <c r="A76" s="39"/>
      <c r="B76" s="39"/>
      <c r="C76" s="39"/>
      <c r="D76" s="39"/>
      <c r="E76" s="39"/>
      <c r="F76" s="39"/>
      <c r="G76" s="39"/>
      <c r="H76" s="39"/>
      <c r="I76" s="47"/>
      <c r="J76" s="47"/>
      <c r="K76" s="47"/>
      <c r="L76" s="49"/>
      <c r="M76" s="49"/>
      <c r="N76" s="48"/>
      <c r="O76" s="45"/>
    </row>
    <row r="77" spans="1:15" s="37" customFormat="1" x14ac:dyDescent="0.25">
      <c r="A77" s="39"/>
      <c r="B77" s="39"/>
      <c r="C77" s="39"/>
      <c r="D77" s="39"/>
      <c r="E77" s="39"/>
      <c r="F77" s="39"/>
      <c r="G77" s="39"/>
      <c r="H77" s="39"/>
      <c r="I77" s="47"/>
      <c r="J77" s="47"/>
      <c r="K77" s="47"/>
      <c r="L77" s="49"/>
      <c r="M77" s="49"/>
      <c r="N77" s="48"/>
      <c r="O77" s="45"/>
    </row>
    <row r="78" spans="1:15" s="37" customFormat="1" x14ac:dyDescent="0.25">
      <c r="A78" s="39"/>
      <c r="B78" s="39"/>
      <c r="C78" s="39"/>
      <c r="D78" s="39"/>
      <c r="E78" s="39"/>
      <c r="F78" s="39"/>
      <c r="G78" s="39"/>
      <c r="H78" s="39"/>
      <c r="I78" s="47"/>
      <c r="J78" s="47"/>
      <c r="K78" s="47"/>
      <c r="L78" s="49"/>
      <c r="M78" s="49"/>
      <c r="N78" s="48"/>
      <c r="O78" s="45"/>
    </row>
    <row r="79" spans="1:15" s="37" customFormat="1" x14ac:dyDescent="0.25">
      <c r="A79" s="39"/>
      <c r="B79" s="39"/>
      <c r="C79" s="39"/>
      <c r="D79" s="39"/>
      <c r="E79" s="39"/>
      <c r="F79" s="39"/>
      <c r="G79" s="39"/>
      <c r="H79" s="39"/>
      <c r="I79" s="47"/>
      <c r="J79" s="47"/>
      <c r="K79" s="47"/>
      <c r="L79" s="49"/>
      <c r="M79" s="49"/>
      <c r="N79" s="48"/>
      <c r="O79" s="45"/>
    </row>
    <row r="80" spans="1:15" s="37" customFormat="1" x14ac:dyDescent="0.25">
      <c r="A80" s="39"/>
      <c r="B80" s="39"/>
      <c r="C80" s="39"/>
      <c r="D80" s="39"/>
      <c r="E80" s="39"/>
      <c r="F80" s="39"/>
      <c r="G80" s="39"/>
      <c r="H80" s="39"/>
      <c r="I80" s="47"/>
      <c r="J80" s="47"/>
      <c r="K80" s="47"/>
      <c r="L80" s="49"/>
      <c r="M80" s="49"/>
      <c r="N80" s="48"/>
      <c r="O80" s="45"/>
    </row>
    <row r="81" spans="1:18" s="37" customFormat="1" x14ac:dyDescent="0.25">
      <c r="A81" s="39"/>
      <c r="B81" s="39"/>
      <c r="C81" s="39"/>
      <c r="D81" s="39"/>
      <c r="E81" s="39"/>
      <c r="F81" s="39"/>
      <c r="G81" s="39"/>
      <c r="H81" s="39"/>
      <c r="I81" s="47"/>
      <c r="J81" s="47"/>
      <c r="K81" s="47"/>
      <c r="L81" s="49"/>
      <c r="M81" s="49"/>
      <c r="N81" s="48"/>
      <c r="O81" s="45"/>
    </row>
    <row r="82" spans="1:18" s="37" customFormat="1" x14ac:dyDescent="0.25">
      <c r="A82" s="39"/>
      <c r="B82" s="39"/>
      <c r="C82" s="39"/>
      <c r="D82" s="39"/>
      <c r="E82" s="39"/>
      <c r="F82" s="39"/>
      <c r="G82" s="39"/>
      <c r="H82" s="39"/>
      <c r="I82" s="47"/>
      <c r="J82" s="47"/>
      <c r="K82" s="47"/>
      <c r="L82" s="49"/>
      <c r="M82" s="49"/>
      <c r="N82" s="48"/>
      <c r="O82" s="45"/>
    </row>
    <row r="83" spans="1:18" s="37" customFormat="1" x14ac:dyDescent="0.25">
      <c r="A83" s="39"/>
      <c r="B83" s="39"/>
      <c r="C83" s="39"/>
      <c r="D83" s="39"/>
      <c r="E83" s="39"/>
      <c r="F83" s="39"/>
      <c r="G83" s="39"/>
      <c r="H83" s="39"/>
      <c r="I83" s="47"/>
      <c r="J83" s="47"/>
      <c r="K83" s="47"/>
      <c r="L83" s="49"/>
      <c r="M83" s="49"/>
      <c r="N83" s="48"/>
      <c r="O83" s="45"/>
    </row>
    <row r="84" spans="1:18" s="37" customFormat="1" x14ac:dyDescent="0.25">
      <c r="A84" s="39"/>
      <c r="B84" s="39"/>
      <c r="C84" s="39"/>
      <c r="D84" s="39"/>
      <c r="E84" s="39"/>
      <c r="F84" s="39"/>
      <c r="G84" s="39"/>
      <c r="H84" s="39"/>
      <c r="I84" s="47"/>
      <c r="J84" s="47"/>
      <c r="K84" s="47"/>
      <c r="L84" s="45"/>
      <c r="M84" s="49"/>
      <c r="N84" s="48"/>
      <c r="O84" s="45"/>
    </row>
    <row r="85" spans="1:18" s="37" customFormat="1" x14ac:dyDescent="0.25">
      <c r="A85" s="39"/>
      <c r="B85" s="39"/>
      <c r="C85" s="39"/>
      <c r="D85" s="39"/>
      <c r="E85" s="39"/>
      <c r="F85" s="39"/>
      <c r="G85" s="39"/>
      <c r="H85" s="39"/>
      <c r="I85" s="47"/>
      <c r="J85" s="47"/>
      <c r="K85" s="47"/>
      <c r="L85" s="45"/>
      <c r="M85" s="159"/>
      <c r="N85" s="48"/>
      <c r="O85" s="45"/>
    </row>
    <row r="86" spans="1:18" s="37" customFormat="1" x14ac:dyDescent="0.25">
      <c r="A86" s="39"/>
      <c r="B86" s="39"/>
      <c r="C86" s="39"/>
      <c r="D86" s="39"/>
      <c r="E86" s="39"/>
      <c r="F86" s="39"/>
      <c r="G86" s="39"/>
      <c r="H86" s="39"/>
      <c r="I86" s="47"/>
      <c r="J86" s="47"/>
      <c r="K86" s="47"/>
      <c r="L86" s="45"/>
      <c r="M86" s="49"/>
      <c r="N86" s="48"/>
      <c r="O86" s="45"/>
    </row>
    <row r="87" spans="1:18" x14ac:dyDescent="0.25">
      <c r="A87" s="39"/>
      <c r="B87" s="39"/>
      <c r="C87" s="39"/>
      <c r="D87" s="39"/>
      <c r="E87" s="39"/>
      <c r="F87" s="39"/>
      <c r="G87" s="39"/>
      <c r="H87" s="39"/>
      <c r="I87" s="47"/>
      <c r="J87" s="47"/>
      <c r="K87" s="47"/>
      <c r="L87" s="45"/>
      <c r="M87" s="49"/>
      <c r="N87" s="48"/>
      <c r="O87" s="45"/>
      <c r="P87"/>
      <c r="Q87"/>
      <c r="R87"/>
    </row>
    <row r="88" spans="1:18" x14ac:dyDescent="0.25">
      <c r="A88" s="39"/>
      <c r="B88" s="39"/>
      <c r="C88" s="39"/>
      <c r="D88" s="39"/>
      <c r="E88" s="39"/>
      <c r="F88" s="39"/>
      <c r="G88" s="39"/>
      <c r="H88" s="39"/>
      <c r="I88" s="47"/>
      <c r="J88" s="47"/>
      <c r="K88" s="47"/>
      <c r="L88" s="49"/>
      <c r="M88" s="49"/>
      <c r="N88" s="48"/>
      <c r="O88" s="45"/>
      <c r="P88"/>
      <c r="Q88"/>
      <c r="R88"/>
    </row>
    <row r="89" spans="1:18" x14ac:dyDescent="0.25">
      <c r="A89" s="39"/>
      <c r="B89" s="39"/>
      <c r="C89" s="39"/>
      <c r="D89" s="39"/>
      <c r="E89" s="39"/>
      <c r="F89" s="39"/>
      <c r="G89" s="39"/>
      <c r="H89" s="39"/>
      <c r="I89" s="47"/>
      <c r="J89" s="47"/>
      <c r="K89" s="47"/>
      <c r="L89" s="49"/>
      <c r="M89" s="49"/>
      <c r="N89" s="48"/>
      <c r="O89" s="45"/>
      <c r="P89"/>
      <c r="Q89"/>
      <c r="R89"/>
    </row>
    <row r="90" spans="1:18" x14ac:dyDescent="0.25">
      <c r="A90" s="39"/>
      <c r="B90" s="39"/>
      <c r="C90" s="39"/>
      <c r="D90" s="39"/>
      <c r="E90" s="39"/>
      <c r="F90" s="39"/>
      <c r="G90" s="39"/>
      <c r="H90" s="39"/>
      <c r="I90" s="47"/>
      <c r="J90" s="47"/>
      <c r="K90" s="47"/>
      <c r="L90" s="45"/>
      <c r="M90" s="49"/>
      <c r="N90" s="48"/>
      <c r="O90" s="45"/>
      <c r="P90"/>
      <c r="Q90"/>
      <c r="R90"/>
    </row>
    <row r="91" spans="1:18" x14ac:dyDescent="0.25">
      <c r="A91" s="39"/>
      <c r="B91" s="39"/>
      <c r="C91" s="39"/>
      <c r="D91" s="39"/>
      <c r="E91" s="39"/>
      <c r="F91" s="39"/>
      <c r="G91" s="39"/>
      <c r="H91" s="39"/>
      <c r="I91" s="47"/>
      <c r="J91" s="47"/>
      <c r="K91" s="47"/>
      <c r="L91" s="45"/>
      <c r="M91" s="49"/>
      <c r="N91" s="48"/>
      <c r="O91" s="45"/>
      <c r="P91"/>
      <c r="Q91"/>
      <c r="R91"/>
    </row>
    <row r="92" spans="1:18" x14ac:dyDescent="0.25">
      <c r="A92" s="39"/>
      <c r="B92" s="39"/>
      <c r="C92" s="39"/>
      <c r="D92" s="39"/>
      <c r="E92" s="39"/>
      <c r="F92" s="39"/>
      <c r="G92" s="39"/>
      <c r="H92" s="39"/>
      <c r="I92" s="47"/>
      <c r="J92" s="47"/>
      <c r="K92" s="47"/>
      <c r="L92" s="49"/>
      <c r="M92" s="49"/>
      <c r="N92" s="48"/>
      <c r="O92" s="45"/>
      <c r="P92"/>
      <c r="Q92"/>
      <c r="R92"/>
    </row>
    <row r="93" spans="1:18" x14ac:dyDescent="0.25">
      <c r="A93" s="39"/>
      <c r="B93" s="39"/>
      <c r="C93" s="39"/>
      <c r="D93" s="39"/>
      <c r="E93" s="39"/>
      <c r="F93" s="39"/>
      <c r="G93" s="39"/>
      <c r="H93" s="39"/>
      <c r="I93" s="47"/>
      <c r="J93" s="47"/>
      <c r="K93" s="47"/>
      <c r="L93" s="49"/>
      <c r="M93" s="49"/>
      <c r="N93" s="48"/>
      <c r="O93" s="45"/>
      <c r="P93"/>
      <c r="Q93"/>
      <c r="R93"/>
    </row>
    <row r="94" spans="1:18" x14ac:dyDescent="0.25">
      <c r="A94" s="39"/>
      <c r="B94" s="39"/>
      <c r="C94" s="39"/>
      <c r="D94" s="39"/>
      <c r="E94" s="39"/>
      <c r="F94" s="39"/>
      <c r="G94" s="39"/>
      <c r="H94" s="39"/>
      <c r="I94" s="47"/>
      <c r="J94" s="47"/>
      <c r="K94" s="47"/>
      <c r="L94" s="49"/>
      <c r="M94" s="49"/>
      <c r="N94" s="48"/>
      <c r="O94" s="45"/>
      <c r="P94"/>
      <c r="Q94"/>
      <c r="R94"/>
    </row>
    <row r="95" spans="1:18" x14ac:dyDescent="0.25">
      <c r="A95" s="39"/>
      <c r="B95" s="39"/>
      <c r="C95" s="39"/>
      <c r="D95" s="39"/>
      <c r="E95" s="39"/>
      <c r="F95" s="39"/>
      <c r="G95" s="39"/>
      <c r="H95" s="39"/>
      <c r="I95" s="47"/>
      <c r="J95" s="47"/>
      <c r="K95" s="47"/>
      <c r="L95" s="49"/>
      <c r="M95" s="49"/>
      <c r="N95" s="48"/>
      <c r="O95" s="45"/>
      <c r="P95"/>
      <c r="Q95"/>
      <c r="R95"/>
    </row>
    <row r="96" spans="1:18" x14ac:dyDescent="0.25">
      <c r="A96" s="39"/>
      <c r="B96" s="39"/>
      <c r="C96" s="39"/>
      <c r="D96" s="39"/>
      <c r="E96" s="39"/>
      <c r="F96" s="39"/>
      <c r="G96" s="39"/>
      <c r="H96" s="39"/>
      <c r="I96" s="47"/>
      <c r="J96" s="47"/>
      <c r="K96" s="47"/>
      <c r="L96" s="49"/>
      <c r="M96" s="49"/>
      <c r="N96" s="48"/>
      <c r="O96" s="45"/>
      <c r="P96"/>
      <c r="Q96"/>
      <c r="R96"/>
    </row>
    <row r="97" spans="1:18" x14ac:dyDescent="0.25">
      <c r="A97" s="39"/>
      <c r="B97" s="39"/>
      <c r="C97" s="39"/>
      <c r="D97" s="39"/>
      <c r="E97" s="39"/>
      <c r="F97" s="39"/>
      <c r="G97" s="39"/>
      <c r="H97" s="39"/>
      <c r="I97" s="47"/>
      <c r="J97" s="47"/>
      <c r="K97" s="47"/>
      <c r="L97" s="49"/>
      <c r="M97" s="49"/>
      <c r="N97" s="48"/>
      <c r="O97" s="45"/>
      <c r="P97"/>
      <c r="Q97"/>
      <c r="R97"/>
    </row>
    <row r="98" spans="1:18" x14ac:dyDescent="0.25">
      <c r="A98" s="39"/>
      <c r="B98" s="39"/>
      <c r="C98" s="39"/>
      <c r="D98" s="39"/>
      <c r="E98" s="39"/>
      <c r="F98" s="39"/>
      <c r="G98" s="39"/>
      <c r="H98" s="39"/>
      <c r="I98" s="47"/>
      <c r="J98" s="47"/>
      <c r="K98" s="47"/>
      <c r="L98" s="45"/>
      <c r="M98" s="49"/>
      <c r="N98" s="48"/>
      <c r="O98" s="45"/>
      <c r="P98"/>
      <c r="Q98"/>
      <c r="R98"/>
    </row>
    <row r="99" spans="1:18" x14ac:dyDescent="0.25">
      <c r="A99" s="39"/>
      <c r="B99" s="39"/>
      <c r="C99" s="39"/>
      <c r="D99" s="39"/>
      <c r="E99" s="39"/>
      <c r="F99" s="39"/>
      <c r="G99" s="39"/>
      <c r="H99" s="39"/>
      <c r="I99" s="47"/>
      <c r="J99" s="47"/>
      <c r="K99" s="47"/>
      <c r="L99" s="45"/>
      <c r="M99" s="49"/>
      <c r="N99" s="48"/>
      <c r="O99" s="45"/>
      <c r="P99"/>
      <c r="Q99"/>
      <c r="R99"/>
    </row>
    <row r="100" spans="1:18" x14ac:dyDescent="0.25">
      <c r="A100" s="39"/>
      <c r="B100" s="39"/>
      <c r="C100" s="39"/>
      <c r="D100" s="39"/>
      <c r="E100" s="39"/>
      <c r="F100" s="39"/>
      <c r="G100" s="39"/>
      <c r="H100" s="39"/>
      <c r="I100" s="47"/>
      <c r="J100" s="47"/>
      <c r="K100" s="47"/>
      <c r="L100" s="49"/>
      <c r="M100" s="49"/>
      <c r="N100" s="48"/>
      <c r="O100" s="45"/>
      <c r="P100"/>
      <c r="Q100"/>
      <c r="R100"/>
    </row>
    <row r="101" spans="1:18" x14ac:dyDescent="0.25">
      <c r="A101" s="39"/>
      <c r="B101" s="39"/>
      <c r="C101" s="39"/>
      <c r="D101" s="39"/>
      <c r="E101" s="39"/>
      <c r="F101" s="39"/>
      <c r="G101" s="39"/>
      <c r="H101" s="39"/>
      <c r="I101" s="47"/>
      <c r="J101" s="47"/>
      <c r="K101" s="47"/>
      <c r="L101" s="49"/>
      <c r="M101" s="49"/>
      <c r="N101" s="48"/>
      <c r="O101" s="45"/>
      <c r="P101"/>
      <c r="Q101"/>
      <c r="R101"/>
    </row>
    <row r="102" spans="1:18" x14ac:dyDescent="0.25">
      <c r="A102" s="39"/>
      <c r="B102" s="39"/>
      <c r="C102" s="39"/>
      <c r="D102" s="39"/>
      <c r="E102" s="39"/>
      <c r="F102" s="39"/>
      <c r="G102" s="39"/>
      <c r="H102" s="39"/>
      <c r="I102" s="47"/>
      <c r="J102" s="47"/>
      <c r="K102" s="47"/>
      <c r="L102" s="49"/>
      <c r="M102" s="49"/>
      <c r="N102" s="48"/>
      <c r="O102" s="45"/>
      <c r="P102"/>
      <c r="Q102"/>
      <c r="R102"/>
    </row>
    <row r="103" spans="1:18" x14ac:dyDescent="0.25">
      <c r="A103" s="39"/>
      <c r="B103" s="39"/>
      <c r="C103" s="39"/>
      <c r="D103" s="39"/>
      <c r="E103" s="39"/>
      <c r="F103" s="39"/>
      <c r="G103" s="39"/>
      <c r="H103" s="39"/>
      <c r="I103" s="47"/>
      <c r="J103" s="47"/>
      <c r="K103" s="47"/>
      <c r="L103" s="49"/>
      <c r="M103" s="49"/>
      <c r="N103" s="48"/>
      <c r="O103" s="45"/>
      <c r="P103"/>
      <c r="Q103"/>
      <c r="R103"/>
    </row>
    <row r="104" spans="1:18" x14ac:dyDescent="0.25">
      <c r="A104" s="39"/>
      <c r="B104" s="39"/>
      <c r="C104" s="39"/>
      <c r="D104" s="39"/>
      <c r="E104" s="39"/>
      <c r="F104" s="39"/>
      <c r="G104" s="39"/>
      <c r="H104" s="39"/>
      <c r="I104" s="47"/>
      <c r="J104" s="47"/>
      <c r="K104" s="47"/>
      <c r="L104" s="49"/>
      <c r="M104" s="49"/>
      <c r="N104" s="48"/>
      <c r="O104" s="45"/>
      <c r="P104"/>
      <c r="Q104"/>
      <c r="R104"/>
    </row>
    <row r="105" spans="1:18" x14ac:dyDescent="0.25">
      <c r="A105" s="39"/>
      <c r="B105" s="39"/>
      <c r="C105" s="39"/>
      <c r="D105" s="39"/>
      <c r="E105" s="39"/>
      <c r="F105" s="39"/>
      <c r="G105" s="39"/>
      <c r="H105" s="39"/>
      <c r="I105" s="47"/>
      <c r="J105" s="47"/>
      <c r="K105" s="47"/>
      <c r="L105" s="49"/>
      <c r="M105" s="49"/>
      <c r="N105" s="48"/>
      <c r="O105" s="45"/>
      <c r="P105"/>
      <c r="Q105"/>
      <c r="R105"/>
    </row>
    <row r="106" spans="1:18" x14ac:dyDescent="0.25">
      <c r="A106" s="40"/>
      <c r="B106" s="40"/>
      <c r="C106" s="40"/>
      <c r="D106" s="40"/>
      <c r="E106" s="52"/>
      <c r="F106" s="39"/>
      <c r="G106" s="39"/>
      <c r="H106" s="40"/>
      <c r="I106" s="45"/>
      <c r="J106" s="45"/>
      <c r="K106" s="45"/>
      <c r="L106" s="49"/>
      <c r="M106" s="49"/>
      <c r="N106" s="48"/>
      <c r="O106" s="45"/>
      <c r="P106"/>
      <c r="Q106"/>
      <c r="R106"/>
    </row>
    <row r="107" spans="1:18" x14ac:dyDescent="0.25">
      <c r="A107" s="40"/>
      <c r="B107" s="40"/>
      <c r="C107" s="40"/>
      <c r="D107" s="40"/>
      <c r="E107" s="52"/>
      <c r="F107" s="39"/>
      <c r="G107" s="39"/>
      <c r="H107" s="40"/>
      <c r="I107" s="45"/>
      <c r="J107" s="45"/>
      <c r="K107" s="45"/>
      <c r="L107" s="49"/>
      <c r="M107" s="49"/>
      <c r="N107" s="48"/>
      <c r="O107" s="45"/>
      <c r="P107"/>
      <c r="Q107"/>
      <c r="R107"/>
    </row>
    <row r="108" spans="1:18" x14ac:dyDescent="0.25">
      <c r="A108" s="40"/>
      <c r="B108" s="40"/>
      <c r="C108" s="40"/>
      <c r="D108" s="40"/>
      <c r="E108" s="52"/>
      <c r="F108" s="39"/>
      <c r="G108" s="39"/>
      <c r="H108" s="40"/>
      <c r="I108" s="45"/>
      <c r="J108" s="45"/>
      <c r="K108" s="45"/>
      <c r="L108" s="49"/>
      <c r="M108" s="49"/>
      <c r="N108" s="48"/>
      <c r="O108" s="45"/>
      <c r="P108"/>
      <c r="Q108"/>
      <c r="R108"/>
    </row>
    <row r="109" spans="1:18" x14ac:dyDescent="0.25">
      <c r="A109" s="40"/>
      <c r="B109" s="40"/>
      <c r="C109" s="40"/>
      <c r="D109" s="40"/>
      <c r="E109" s="52"/>
      <c r="F109" s="39"/>
      <c r="G109" s="39"/>
      <c r="H109" s="40"/>
      <c r="I109" s="45"/>
      <c r="J109" s="45"/>
      <c r="K109" s="45"/>
      <c r="L109" s="49"/>
      <c r="M109" s="49"/>
      <c r="N109" s="48"/>
      <c r="O109" s="45"/>
      <c r="P109"/>
      <c r="Q109"/>
      <c r="R109"/>
    </row>
    <row r="110" spans="1:18" x14ac:dyDescent="0.25">
      <c r="A110" s="40"/>
      <c r="B110" s="40"/>
      <c r="C110" s="40"/>
      <c r="D110" s="40"/>
      <c r="E110" s="40"/>
      <c r="F110" s="39"/>
      <c r="G110" s="39"/>
      <c r="H110" s="40"/>
      <c r="I110" s="45"/>
      <c r="J110" s="45"/>
      <c r="K110" s="45"/>
      <c r="L110" s="45"/>
      <c r="M110" s="49"/>
      <c r="N110" s="48"/>
      <c r="O110" s="45"/>
      <c r="P110"/>
      <c r="Q110"/>
      <c r="R110"/>
    </row>
    <row r="111" spans="1:18" x14ac:dyDescent="0.25">
      <c r="A111" s="40"/>
      <c r="B111" s="40"/>
      <c r="C111" s="40"/>
      <c r="D111" s="40"/>
      <c r="E111" s="40"/>
      <c r="F111" s="39"/>
      <c r="G111" s="39"/>
      <c r="H111" s="40"/>
      <c r="I111" s="45"/>
      <c r="J111" s="45"/>
      <c r="K111" s="45"/>
      <c r="L111" s="45"/>
      <c r="M111" s="49"/>
      <c r="N111" s="48"/>
      <c r="O111" s="45"/>
      <c r="P111"/>
      <c r="Q111"/>
      <c r="R111"/>
    </row>
    <row r="112" spans="1:18" x14ac:dyDescent="0.25">
      <c r="A112" s="40"/>
      <c r="B112" s="40"/>
      <c r="C112" s="52"/>
      <c r="D112" s="52"/>
      <c r="E112" s="52"/>
      <c r="F112" s="39"/>
      <c r="G112" s="39"/>
      <c r="H112" s="40"/>
      <c r="I112" s="51"/>
      <c r="J112" s="45"/>
      <c r="K112" s="45"/>
      <c r="L112" s="49"/>
      <c r="M112" s="49"/>
      <c r="N112" s="48"/>
      <c r="O112" s="45"/>
      <c r="P112"/>
      <c r="Q112"/>
      <c r="R112"/>
    </row>
    <row r="113" spans="1:18" x14ac:dyDescent="0.25">
      <c r="A113" s="40"/>
      <c r="B113" s="40"/>
      <c r="C113" s="40"/>
      <c r="D113" s="40"/>
      <c r="E113" s="52"/>
      <c r="F113" s="39"/>
      <c r="G113" s="39"/>
      <c r="H113" s="40"/>
      <c r="I113" s="51"/>
      <c r="J113" s="45"/>
      <c r="K113" s="45"/>
      <c r="L113" s="49"/>
      <c r="M113" s="49"/>
      <c r="N113" s="48"/>
      <c r="O113" s="45"/>
      <c r="P113"/>
      <c r="Q113"/>
      <c r="R113"/>
    </row>
    <row r="114" spans="1:18" x14ac:dyDescent="0.25">
      <c r="A114" s="40"/>
      <c r="B114" s="40"/>
      <c r="C114" s="40"/>
      <c r="D114" s="40"/>
      <c r="E114" s="52"/>
      <c r="F114" s="39"/>
      <c r="G114" s="39"/>
      <c r="H114" s="40"/>
      <c r="I114" s="51"/>
      <c r="J114" s="45"/>
      <c r="K114" s="45"/>
      <c r="L114" s="49"/>
      <c r="M114" s="49"/>
      <c r="N114" s="48"/>
      <c r="O114" s="45"/>
      <c r="P114"/>
      <c r="Q114"/>
      <c r="R114"/>
    </row>
    <row r="115" spans="1:18" x14ac:dyDescent="0.25">
      <c r="A115" s="40"/>
      <c r="B115" s="40"/>
      <c r="C115" s="40"/>
      <c r="D115" s="40"/>
      <c r="E115" s="52"/>
      <c r="F115" s="39"/>
      <c r="G115" s="39"/>
      <c r="H115" s="40"/>
      <c r="I115" s="51"/>
      <c r="J115" s="45"/>
      <c r="K115" s="45"/>
      <c r="L115" s="49"/>
      <c r="M115" s="49"/>
      <c r="N115" s="48"/>
      <c r="O115" s="45"/>
      <c r="P115"/>
      <c r="Q115"/>
      <c r="R115"/>
    </row>
    <row r="116" spans="1:18" x14ac:dyDescent="0.25">
      <c r="A116" s="40"/>
      <c r="B116" s="40"/>
      <c r="C116" s="40"/>
      <c r="D116" s="40"/>
      <c r="E116" s="52"/>
      <c r="F116" s="39"/>
      <c r="G116" s="39"/>
      <c r="H116" s="40"/>
      <c r="I116" s="51"/>
      <c r="J116" s="45"/>
      <c r="K116" s="45"/>
      <c r="L116" s="49"/>
      <c r="M116" s="49"/>
      <c r="N116" s="48"/>
      <c r="O116" s="45"/>
      <c r="P116"/>
      <c r="Q116"/>
      <c r="R116"/>
    </row>
    <row r="117" spans="1:18" x14ac:dyDescent="0.25">
      <c r="A117" s="40"/>
      <c r="B117" s="40"/>
      <c r="C117" s="40"/>
      <c r="D117" s="40"/>
      <c r="E117" s="52"/>
      <c r="F117" s="39"/>
      <c r="G117" s="39"/>
      <c r="H117" s="40"/>
      <c r="I117" s="51"/>
      <c r="J117" s="45"/>
      <c r="K117" s="45"/>
      <c r="L117" s="49"/>
      <c r="M117" s="49"/>
      <c r="N117" s="48"/>
      <c r="O117" s="45"/>
      <c r="P117"/>
      <c r="Q117"/>
      <c r="R117"/>
    </row>
    <row r="118" spans="1:18" x14ac:dyDescent="0.25">
      <c r="A118" s="40"/>
      <c r="B118" s="40"/>
      <c r="C118" s="40"/>
      <c r="D118" s="40"/>
      <c r="E118" s="52"/>
      <c r="F118" s="39"/>
      <c r="G118" s="39"/>
      <c r="H118" s="40"/>
      <c r="I118" s="45"/>
      <c r="J118" s="45"/>
      <c r="K118" s="45"/>
      <c r="L118" s="49"/>
      <c r="M118" s="49"/>
      <c r="N118" s="48"/>
      <c r="O118" s="45"/>
      <c r="P118"/>
      <c r="Q118"/>
      <c r="R118"/>
    </row>
    <row r="119" spans="1:18" x14ac:dyDescent="0.25">
      <c r="A119" s="40"/>
      <c r="B119" s="40"/>
      <c r="C119" s="40"/>
      <c r="D119" s="40"/>
      <c r="E119" s="40"/>
      <c r="F119" s="39"/>
      <c r="G119" s="39"/>
      <c r="H119" s="52"/>
      <c r="I119" s="45"/>
      <c r="J119" s="45"/>
      <c r="K119" s="45"/>
      <c r="L119" s="49"/>
      <c r="M119" s="49"/>
      <c r="N119" s="48"/>
      <c r="O119" s="45"/>
      <c r="P119"/>
      <c r="Q119"/>
      <c r="R119"/>
    </row>
    <row r="120" spans="1:18" x14ac:dyDescent="0.25">
      <c r="A120" s="40"/>
      <c r="B120" s="40"/>
      <c r="C120" s="40"/>
      <c r="D120" s="40"/>
      <c r="E120" s="52"/>
      <c r="F120" s="39"/>
      <c r="G120" s="39"/>
      <c r="H120" s="52"/>
      <c r="I120" s="45"/>
      <c r="J120" s="45"/>
      <c r="K120" s="45"/>
      <c r="L120" s="49"/>
      <c r="M120" s="49"/>
      <c r="N120" s="48"/>
      <c r="O120" s="45"/>
      <c r="P120"/>
      <c r="Q120"/>
      <c r="R120"/>
    </row>
    <row r="121" spans="1:18" x14ac:dyDescent="0.25">
      <c r="A121" s="40"/>
      <c r="B121" s="40"/>
      <c r="C121" s="40"/>
      <c r="D121" s="40"/>
      <c r="E121" s="52"/>
      <c r="F121" s="39"/>
      <c r="G121" s="39"/>
      <c r="H121" s="52"/>
      <c r="I121" s="45"/>
      <c r="J121" s="45"/>
      <c r="K121" s="45"/>
      <c r="L121" s="49"/>
      <c r="M121" s="49"/>
      <c r="N121" s="48"/>
      <c r="O121" s="45"/>
      <c r="P121"/>
      <c r="Q121"/>
      <c r="R121"/>
    </row>
    <row r="122" spans="1:18" x14ac:dyDescent="0.25">
      <c r="A122" s="40"/>
      <c r="B122" s="40"/>
      <c r="C122" s="40"/>
      <c r="D122" s="40"/>
      <c r="E122" s="40"/>
      <c r="F122" s="39"/>
      <c r="G122" s="39"/>
      <c r="H122" s="52"/>
      <c r="I122" s="45"/>
      <c r="J122" s="45"/>
      <c r="K122" s="45"/>
      <c r="L122" s="45"/>
      <c r="M122" s="49"/>
      <c r="N122" s="48"/>
      <c r="O122" s="45"/>
      <c r="P122"/>
      <c r="Q122"/>
      <c r="R122"/>
    </row>
    <row r="123" spans="1:18" x14ac:dyDescent="0.25">
      <c r="A123" s="40"/>
      <c r="B123" s="40"/>
      <c r="C123" s="40"/>
      <c r="D123" s="40"/>
      <c r="E123" s="40"/>
      <c r="F123" s="39"/>
      <c r="G123" s="39"/>
      <c r="H123" s="52"/>
      <c r="I123" s="45"/>
      <c r="J123" s="45"/>
      <c r="K123" s="45"/>
      <c r="L123" s="45"/>
      <c r="M123" s="49"/>
      <c r="N123" s="48"/>
      <c r="O123" s="45"/>
      <c r="P123"/>
      <c r="Q123"/>
      <c r="R123"/>
    </row>
    <row r="124" spans="1:18" x14ac:dyDescent="0.25">
      <c r="A124" s="40"/>
      <c r="B124" s="40"/>
      <c r="C124" s="40"/>
      <c r="D124" s="40"/>
      <c r="E124" s="40"/>
      <c r="F124" s="39"/>
      <c r="G124" s="39"/>
      <c r="H124" s="52"/>
      <c r="I124" s="45"/>
      <c r="J124" s="45"/>
      <c r="K124" s="45"/>
      <c r="L124" s="45"/>
      <c r="M124" s="49"/>
      <c r="N124" s="48"/>
      <c r="O124" s="45"/>
      <c r="P124"/>
      <c r="Q124"/>
      <c r="R124"/>
    </row>
    <row r="125" spans="1:18" x14ac:dyDescent="0.25">
      <c r="A125" s="40"/>
      <c r="B125" s="40"/>
      <c r="C125" s="40"/>
      <c r="D125" s="40"/>
      <c r="E125" s="40"/>
      <c r="F125" s="39"/>
      <c r="G125" s="39"/>
      <c r="H125" s="52"/>
      <c r="I125" s="45"/>
      <c r="J125" s="45"/>
      <c r="K125" s="45"/>
      <c r="L125" s="45"/>
      <c r="M125" s="49"/>
      <c r="N125" s="48"/>
      <c r="O125" s="45"/>
      <c r="P125"/>
      <c r="Q125"/>
      <c r="R125"/>
    </row>
    <row r="126" spans="1:18" x14ac:dyDescent="0.25">
      <c r="A126" s="40"/>
      <c r="B126" s="40"/>
      <c r="C126" s="40"/>
      <c r="D126" s="40"/>
      <c r="E126" s="40"/>
      <c r="F126" s="39"/>
      <c r="G126" s="39"/>
      <c r="H126" s="52"/>
      <c r="I126" s="45"/>
      <c r="J126" s="45"/>
      <c r="K126" s="45"/>
      <c r="L126" s="45"/>
      <c r="M126" s="49"/>
      <c r="N126" s="48"/>
      <c r="O126" s="45"/>
      <c r="P126"/>
      <c r="Q126"/>
      <c r="R126"/>
    </row>
    <row r="127" spans="1:18" x14ac:dyDescent="0.25">
      <c r="A127" s="40"/>
      <c r="B127" s="40"/>
      <c r="C127" s="40"/>
      <c r="D127" s="40"/>
      <c r="E127" s="40"/>
      <c r="F127" s="39"/>
      <c r="G127" s="39"/>
      <c r="H127" s="52"/>
      <c r="I127" s="45"/>
      <c r="J127" s="45"/>
      <c r="K127" s="45"/>
      <c r="L127" s="45"/>
      <c r="M127" s="49"/>
      <c r="N127" s="48"/>
      <c r="O127" s="45"/>
      <c r="P127"/>
      <c r="Q127"/>
      <c r="R127"/>
    </row>
    <row r="128" spans="1:18" x14ac:dyDescent="0.25">
      <c r="A128" s="40"/>
      <c r="B128" s="40"/>
      <c r="C128" s="40"/>
      <c r="D128" s="40"/>
      <c r="E128" s="40"/>
      <c r="F128" s="39"/>
      <c r="G128" s="39"/>
      <c r="H128" s="52"/>
      <c r="I128" s="45"/>
      <c r="J128" s="45"/>
      <c r="K128" s="45"/>
      <c r="L128" s="45"/>
      <c r="M128" s="49"/>
      <c r="N128" s="48"/>
      <c r="O128" s="45"/>
      <c r="P128"/>
      <c r="Q128"/>
      <c r="R128"/>
    </row>
    <row r="129" spans="1:18" x14ac:dyDescent="0.25">
      <c r="A129" s="40"/>
      <c r="B129" s="40"/>
      <c r="C129" s="40"/>
      <c r="D129" s="40"/>
      <c r="E129" s="40"/>
      <c r="F129" s="39"/>
      <c r="G129" s="39"/>
      <c r="H129" s="52"/>
      <c r="I129" s="45"/>
      <c r="J129" s="45"/>
      <c r="K129" s="45"/>
      <c r="L129" s="45"/>
      <c r="M129" s="49"/>
      <c r="N129" s="48"/>
      <c r="O129" s="45"/>
      <c r="P129"/>
      <c r="Q129"/>
      <c r="R129"/>
    </row>
    <row r="130" spans="1:18" x14ac:dyDescent="0.25">
      <c r="A130" s="40"/>
      <c r="B130" s="40"/>
      <c r="C130" s="40"/>
      <c r="D130" s="40"/>
      <c r="E130" s="40"/>
      <c r="F130" s="39"/>
      <c r="G130" s="39"/>
      <c r="H130" s="52"/>
      <c r="I130" s="45"/>
      <c r="J130" s="45"/>
      <c r="K130" s="45"/>
      <c r="L130" s="45"/>
      <c r="M130" s="49"/>
      <c r="N130" s="48"/>
      <c r="O130" s="45"/>
      <c r="P130"/>
      <c r="Q130"/>
      <c r="R130"/>
    </row>
    <row r="131" spans="1:18" x14ac:dyDescent="0.25">
      <c r="A131" s="40"/>
      <c r="B131" s="40"/>
      <c r="C131" s="40"/>
      <c r="D131" s="40"/>
      <c r="E131" s="40"/>
      <c r="F131" s="39"/>
      <c r="G131" s="39"/>
      <c r="H131" s="52"/>
      <c r="I131" s="45"/>
      <c r="J131" s="45"/>
      <c r="K131" s="45"/>
      <c r="L131" s="45"/>
      <c r="M131" s="49"/>
      <c r="N131" s="48"/>
      <c r="O131" s="45"/>
      <c r="P131"/>
      <c r="Q131"/>
      <c r="R131"/>
    </row>
    <row r="132" spans="1:18" x14ac:dyDescent="0.25">
      <c r="A132" s="40"/>
      <c r="B132" s="40"/>
      <c r="C132" s="40"/>
      <c r="D132" s="40"/>
      <c r="E132" s="52"/>
      <c r="F132" s="39"/>
      <c r="G132" s="39"/>
      <c r="H132" s="52"/>
      <c r="I132" s="45"/>
      <c r="J132" s="45"/>
      <c r="K132" s="45"/>
      <c r="L132" s="49"/>
      <c r="M132" s="49"/>
      <c r="N132" s="48"/>
      <c r="O132" s="45"/>
      <c r="P132"/>
      <c r="Q132"/>
      <c r="R132"/>
    </row>
    <row r="133" spans="1:18" x14ac:dyDescent="0.25">
      <c r="A133" s="40"/>
      <c r="B133" s="40"/>
      <c r="C133" s="40"/>
      <c r="D133" s="40"/>
      <c r="E133" s="52"/>
      <c r="F133" s="39"/>
      <c r="G133" s="39"/>
      <c r="H133" s="52"/>
      <c r="I133" s="45"/>
      <c r="J133" s="45"/>
      <c r="K133" s="45"/>
      <c r="L133" s="49"/>
      <c r="M133" s="49"/>
      <c r="N133" s="48"/>
      <c r="O133" s="45"/>
      <c r="P133"/>
      <c r="Q133"/>
      <c r="R133"/>
    </row>
    <row r="134" spans="1:18" x14ac:dyDescent="0.25">
      <c r="A134" s="40"/>
      <c r="B134" s="40"/>
      <c r="C134" s="40"/>
      <c r="D134" s="40"/>
      <c r="E134" s="40"/>
      <c r="F134" s="39"/>
      <c r="G134" s="39"/>
      <c r="H134" s="52"/>
      <c r="I134" s="45"/>
      <c r="J134" s="45"/>
      <c r="K134" s="45"/>
      <c r="L134" s="45"/>
      <c r="M134" s="49"/>
      <c r="N134" s="48"/>
      <c r="O134" s="45"/>
      <c r="P134"/>
      <c r="Q134"/>
      <c r="R134"/>
    </row>
    <row r="135" spans="1:18" x14ac:dyDescent="0.25">
      <c r="A135" s="40"/>
      <c r="B135" s="40"/>
      <c r="C135" s="40"/>
      <c r="D135" s="40"/>
      <c r="E135" s="40"/>
      <c r="F135" s="39"/>
      <c r="G135" s="39"/>
      <c r="H135" s="52"/>
      <c r="I135" s="45"/>
      <c r="J135" s="45"/>
      <c r="K135" s="45"/>
      <c r="L135" s="45"/>
      <c r="M135" s="49"/>
      <c r="N135" s="48"/>
      <c r="O135" s="45"/>
      <c r="P135"/>
      <c r="Q135"/>
      <c r="R135"/>
    </row>
    <row r="136" spans="1:18" x14ac:dyDescent="0.25">
      <c r="A136" s="50"/>
      <c r="B136" s="40"/>
      <c r="C136" s="50"/>
      <c r="D136" s="40"/>
      <c r="E136" s="52"/>
      <c r="F136" s="39"/>
      <c r="G136" s="39"/>
      <c r="H136" s="52"/>
      <c r="I136" s="51"/>
      <c r="J136" s="45"/>
      <c r="K136" s="45"/>
      <c r="L136" s="49"/>
      <c r="M136" s="49"/>
      <c r="N136" s="48"/>
      <c r="O136" s="45"/>
      <c r="P136"/>
      <c r="Q136"/>
      <c r="R136"/>
    </row>
    <row r="137" spans="1:18" x14ac:dyDescent="0.25">
      <c r="A137" s="40"/>
      <c r="B137" s="40"/>
      <c r="C137" s="40"/>
      <c r="D137" s="40"/>
      <c r="E137" s="40"/>
      <c r="F137" s="39"/>
      <c r="G137" s="39"/>
      <c r="H137" s="52"/>
      <c r="I137" s="45"/>
      <c r="J137" s="45"/>
      <c r="K137" s="45"/>
      <c r="L137" s="45"/>
      <c r="M137" s="49"/>
      <c r="N137" s="48"/>
      <c r="O137" s="45"/>
      <c r="P137"/>
      <c r="Q137"/>
      <c r="R137"/>
    </row>
    <row r="138" spans="1:18" x14ac:dyDescent="0.25">
      <c r="A138" s="40"/>
      <c r="B138" s="40"/>
      <c r="C138" s="40"/>
      <c r="D138" s="40"/>
      <c r="E138" s="40"/>
      <c r="F138" s="39"/>
      <c r="G138" s="39"/>
      <c r="H138" s="52"/>
      <c r="I138" s="45">
        <f t="shared" ref="I138:I160" si="0">6055151.58*1.2</f>
        <v>7266181.8959999997</v>
      </c>
      <c r="J138" s="45">
        <f t="shared" ref="J138:J160" si="1">6236806.12*1.2</f>
        <v>7484167.3439999996</v>
      </c>
      <c r="K138" s="45"/>
      <c r="L138" s="45"/>
      <c r="M138" s="49"/>
      <c r="N138" s="48"/>
      <c r="O138" s="45"/>
      <c r="P138"/>
      <c r="Q138"/>
      <c r="R138"/>
    </row>
    <row r="139" spans="1:18" x14ac:dyDescent="0.25">
      <c r="A139" s="40"/>
      <c r="B139" s="40"/>
      <c r="C139" s="40"/>
      <c r="D139" s="40"/>
      <c r="E139" s="40"/>
      <c r="F139" s="39"/>
      <c r="G139" s="39"/>
      <c r="H139" s="52"/>
      <c r="I139" s="45">
        <f t="shared" si="0"/>
        <v>7266181.8959999997</v>
      </c>
      <c r="J139" s="45">
        <f t="shared" si="1"/>
        <v>7484167.3439999996</v>
      </c>
      <c r="K139" s="45"/>
      <c r="L139" s="45"/>
      <c r="M139" s="49"/>
      <c r="N139" s="48"/>
      <c r="O139" s="45"/>
      <c r="P139"/>
      <c r="Q139"/>
      <c r="R139"/>
    </row>
    <row r="140" spans="1:18" x14ac:dyDescent="0.25">
      <c r="A140" s="40"/>
      <c r="B140" s="40"/>
      <c r="C140" s="40"/>
      <c r="D140" s="40"/>
      <c r="E140" s="40"/>
      <c r="F140" s="39"/>
      <c r="G140" s="39"/>
      <c r="H140" s="52"/>
      <c r="I140" s="45">
        <f t="shared" si="0"/>
        <v>7266181.8959999997</v>
      </c>
      <c r="J140" s="45">
        <f t="shared" si="1"/>
        <v>7484167.3439999996</v>
      </c>
      <c r="K140" s="45"/>
      <c r="L140" s="45"/>
      <c r="M140" s="49"/>
      <c r="N140" s="48"/>
      <c r="O140" s="45"/>
      <c r="P140"/>
      <c r="Q140"/>
      <c r="R140"/>
    </row>
    <row r="141" spans="1:18" x14ac:dyDescent="0.25">
      <c r="A141" s="40"/>
      <c r="B141" s="40"/>
      <c r="C141" s="40"/>
      <c r="D141" s="40"/>
      <c r="E141" s="40"/>
      <c r="F141" s="39"/>
      <c r="G141" s="39"/>
      <c r="H141" s="52"/>
      <c r="I141" s="45">
        <f t="shared" si="0"/>
        <v>7266181.8959999997</v>
      </c>
      <c r="J141" s="45">
        <f t="shared" si="1"/>
        <v>7484167.3439999996</v>
      </c>
      <c r="K141" s="45"/>
      <c r="L141" s="45"/>
      <c r="M141" s="49"/>
      <c r="N141" s="48"/>
      <c r="O141" s="45"/>
      <c r="P141"/>
      <c r="Q141"/>
      <c r="R141"/>
    </row>
    <row r="142" spans="1:18" x14ac:dyDescent="0.25">
      <c r="A142" s="40"/>
      <c r="B142" s="40"/>
      <c r="C142" s="40"/>
      <c r="D142" s="40"/>
      <c r="E142" s="40"/>
      <c r="F142" s="39"/>
      <c r="G142" s="39"/>
      <c r="H142" s="40"/>
      <c r="I142" s="45">
        <f t="shared" si="0"/>
        <v>7266181.8959999997</v>
      </c>
      <c r="J142" s="45">
        <f t="shared" si="1"/>
        <v>7484167.3439999996</v>
      </c>
      <c r="K142" s="45"/>
      <c r="L142" s="45"/>
      <c r="M142" s="49"/>
      <c r="N142" s="48"/>
      <c r="O142" s="45"/>
      <c r="P142"/>
      <c r="Q142"/>
      <c r="R142"/>
    </row>
    <row r="143" spans="1:18" x14ac:dyDescent="0.25">
      <c r="A143" s="40"/>
      <c r="B143" s="40"/>
      <c r="C143" s="40"/>
      <c r="D143" s="40"/>
      <c r="E143" s="40"/>
      <c r="F143" s="39"/>
      <c r="G143" s="39"/>
      <c r="H143" s="40"/>
      <c r="I143" s="45">
        <f t="shared" si="0"/>
        <v>7266181.8959999997</v>
      </c>
      <c r="J143" s="45">
        <f t="shared" si="1"/>
        <v>7484167.3439999996</v>
      </c>
      <c r="K143" s="45"/>
      <c r="L143" s="45"/>
      <c r="M143" s="49"/>
      <c r="N143" s="48"/>
      <c r="O143" s="45"/>
      <c r="P143"/>
      <c r="Q143"/>
      <c r="R143"/>
    </row>
    <row r="144" spans="1:18" x14ac:dyDescent="0.25">
      <c r="A144" s="40"/>
      <c r="B144" s="40"/>
      <c r="C144" s="40"/>
      <c r="D144" s="40"/>
      <c r="E144" s="40"/>
      <c r="F144" s="39"/>
      <c r="G144" s="39"/>
      <c r="H144" s="40"/>
      <c r="I144" s="45">
        <f t="shared" si="0"/>
        <v>7266181.8959999997</v>
      </c>
      <c r="J144" s="45">
        <f t="shared" si="1"/>
        <v>7484167.3439999996</v>
      </c>
      <c r="K144" s="45"/>
      <c r="L144" s="45"/>
      <c r="M144" s="49"/>
      <c r="N144" s="48"/>
      <c r="O144" s="45"/>
      <c r="P144"/>
      <c r="Q144"/>
      <c r="R144"/>
    </row>
    <row r="145" spans="1:18" x14ac:dyDescent="0.25">
      <c r="A145" s="40"/>
      <c r="B145" s="40"/>
      <c r="C145" s="40"/>
      <c r="D145" s="40"/>
      <c r="E145" s="40"/>
      <c r="F145" s="39"/>
      <c r="G145" s="39"/>
      <c r="H145" s="40"/>
      <c r="I145" s="45">
        <f t="shared" si="0"/>
        <v>7266181.8959999997</v>
      </c>
      <c r="J145" s="45">
        <f t="shared" si="1"/>
        <v>7484167.3439999996</v>
      </c>
      <c r="K145" s="45"/>
      <c r="L145" s="45"/>
      <c r="M145" s="49"/>
      <c r="N145" s="48"/>
      <c r="O145" s="45"/>
      <c r="P145"/>
      <c r="Q145"/>
      <c r="R145"/>
    </row>
    <row r="146" spans="1:18" x14ac:dyDescent="0.25">
      <c r="A146" s="40"/>
      <c r="B146" s="40"/>
      <c r="C146" s="40"/>
      <c r="D146" s="40"/>
      <c r="E146" s="40"/>
      <c r="F146" s="39"/>
      <c r="G146" s="39"/>
      <c r="H146" s="40"/>
      <c r="I146" s="45">
        <f t="shared" si="0"/>
        <v>7266181.8959999997</v>
      </c>
      <c r="J146" s="45">
        <f t="shared" si="1"/>
        <v>7484167.3439999996</v>
      </c>
      <c r="K146" s="45"/>
      <c r="L146" s="45"/>
      <c r="M146" s="49"/>
      <c r="N146" s="48"/>
      <c r="O146" s="45"/>
      <c r="P146"/>
      <c r="Q146"/>
      <c r="R146"/>
    </row>
    <row r="147" spans="1:18" x14ac:dyDescent="0.25">
      <c r="A147" s="40"/>
      <c r="B147" s="40"/>
      <c r="C147" s="40"/>
      <c r="D147" s="40"/>
      <c r="E147" s="40"/>
      <c r="F147" s="39"/>
      <c r="G147" s="39"/>
      <c r="H147" s="40"/>
      <c r="I147" s="45">
        <f t="shared" si="0"/>
        <v>7266181.8959999997</v>
      </c>
      <c r="J147" s="45">
        <f t="shared" si="1"/>
        <v>7484167.3439999996</v>
      </c>
      <c r="K147" s="45"/>
      <c r="L147" s="45"/>
      <c r="M147" s="49"/>
      <c r="N147" s="48"/>
      <c r="O147" s="45"/>
      <c r="P147"/>
      <c r="Q147"/>
      <c r="R147"/>
    </row>
    <row r="148" spans="1:18" x14ac:dyDescent="0.25">
      <c r="A148" s="40"/>
      <c r="B148" s="40"/>
      <c r="C148" s="40"/>
      <c r="D148" s="40"/>
      <c r="E148" s="40"/>
      <c r="F148" s="39"/>
      <c r="G148" s="39"/>
      <c r="H148" s="40"/>
      <c r="I148" s="45">
        <f t="shared" si="0"/>
        <v>7266181.8959999997</v>
      </c>
      <c r="J148" s="45">
        <f t="shared" si="1"/>
        <v>7484167.3439999996</v>
      </c>
      <c r="K148" s="45"/>
      <c r="L148" s="45"/>
      <c r="M148" s="49"/>
      <c r="N148" s="48"/>
      <c r="O148" s="45"/>
      <c r="P148"/>
      <c r="Q148"/>
      <c r="R148"/>
    </row>
    <row r="149" spans="1:18" x14ac:dyDescent="0.25">
      <c r="A149" s="40"/>
      <c r="B149" s="40"/>
      <c r="C149" s="40"/>
      <c r="D149" s="40"/>
      <c r="E149" s="40"/>
      <c r="F149" s="39"/>
      <c r="G149" s="39"/>
      <c r="H149" s="40"/>
      <c r="I149" s="45">
        <f t="shared" si="0"/>
        <v>7266181.8959999997</v>
      </c>
      <c r="J149" s="45">
        <f t="shared" si="1"/>
        <v>7484167.3439999996</v>
      </c>
      <c r="K149" s="45"/>
      <c r="L149" s="45"/>
      <c r="M149" s="49"/>
      <c r="N149" s="48"/>
      <c r="O149" s="45"/>
      <c r="P149"/>
      <c r="Q149"/>
      <c r="R149"/>
    </row>
    <row r="150" spans="1:18" x14ac:dyDescent="0.25">
      <c r="A150" s="40"/>
      <c r="B150" s="40"/>
      <c r="C150" s="40"/>
      <c r="D150" s="40"/>
      <c r="E150" s="40"/>
      <c r="F150" s="39"/>
      <c r="G150" s="39"/>
      <c r="H150" s="40"/>
      <c r="I150" s="45">
        <f t="shared" si="0"/>
        <v>7266181.8959999997</v>
      </c>
      <c r="J150" s="45">
        <f t="shared" si="1"/>
        <v>7484167.3439999996</v>
      </c>
      <c r="K150" s="45"/>
      <c r="L150" s="45"/>
      <c r="M150" s="49"/>
      <c r="N150" s="48"/>
      <c r="O150" s="45"/>
      <c r="P150"/>
      <c r="Q150"/>
      <c r="R150"/>
    </row>
    <row r="151" spans="1:18" x14ac:dyDescent="0.25">
      <c r="A151" s="40"/>
      <c r="B151" s="40"/>
      <c r="C151" s="40"/>
      <c r="D151" s="40"/>
      <c r="E151" s="40"/>
      <c r="F151" s="39"/>
      <c r="G151" s="39"/>
      <c r="H151" s="40"/>
      <c r="I151" s="45">
        <f t="shared" si="0"/>
        <v>7266181.8959999997</v>
      </c>
      <c r="J151" s="45">
        <f t="shared" si="1"/>
        <v>7484167.3439999996</v>
      </c>
      <c r="K151" s="45"/>
      <c r="L151" s="45"/>
      <c r="M151" s="49"/>
      <c r="N151" s="48"/>
      <c r="O151" s="45"/>
      <c r="P151"/>
      <c r="Q151"/>
      <c r="R151"/>
    </row>
    <row r="152" spans="1:18" x14ac:dyDescent="0.25">
      <c r="A152" s="40"/>
      <c r="B152" s="40"/>
      <c r="C152" s="40"/>
      <c r="D152" s="40"/>
      <c r="E152" s="40"/>
      <c r="F152" s="39"/>
      <c r="G152" s="39"/>
      <c r="H152" s="40"/>
      <c r="I152" s="45">
        <f t="shared" si="0"/>
        <v>7266181.8959999997</v>
      </c>
      <c r="J152" s="45">
        <f t="shared" si="1"/>
        <v>7484167.3439999996</v>
      </c>
      <c r="K152" s="45"/>
      <c r="L152" s="45"/>
      <c r="M152" s="49"/>
      <c r="N152" s="48"/>
      <c r="O152" s="45"/>
      <c r="P152"/>
      <c r="Q152"/>
      <c r="R152"/>
    </row>
    <row r="153" spans="1:18" x14ac:dyDescent="0.25">
      <c r="A153" s="40"/>
      <c r="B153" s="40"/>
      <c r="C153" s="40"/>
      <c r="D153" s="40"/>
      <c r="E153" s="40"/>
      <c r="F153" s="39"/>
      <c r="G153" s="39"/>
      <c r="H153" s="40"/>
      <c r="I153" s="45">
        <f t="shared" si="0"/>
        <v>7266181.8959999997</v>
      </c>
      <c r="J153" s="45">
        <f t="shared" si="1"/>
        <v>7484167.3439999996</v>
      </c>
      <c r="K153" s="45"/>
      <c r="L153" s="45">
        <f t="shared" ref="L153:L160" si="2">6616627.62*1.2</f>
        <v>7939953.1439999994</v>
      </c>
      <c r="M153" s="49"/>
      <c r="N153" s="48"/>
      <c r="O153" s="45"/>
      <c r="P153"/>
      <c r="Q153"/>
      <c r="R153"/>
    </row>
    <row r="154" spans="1:18" x14ac:dyDescent="0.25">
      <c r="A154" s="40"/>
      <c r="B154" s="40"/>
      <c r="C154" s="40"/>
      <c r="D154" s="40"/>
      <c r="E154" s="40"/>
      <c r="F154" s="39"/>
      <c r="G154" s="39"/>
      <c r="H154" s="40"/>
      <c r="I154" s="45">
        <f t="shared" si="0"/>
        <v>7266181.8959999997</v>
      </c>
      <c r="J154" s="45">
        <f t="shared" si="1"/>
        <v>7484167.3439999996</v>
      </c>
      <c r="K154" s="45"/>
      <c r="L154" s="45">
        <f t="shared" si="2"/>
        <v>7939953.1439999994</v>
      </c>
      <c r="M154" s="49"/>
      <c r="N154" s="48"/>
      <c r="O154" s="45"/>
      <c r="P154"/>
      <c r="Q154"/>
      <c r="R154"/>
    </row>
    <row r="155" spans="1:18" x14ac:dyDescent="0.25">
      <c r="A155" s="40"/>
      <c r="B155" s="40"/>
      <c r="C155" s="40"/>
      <c r="D155" s="40"/>
      <c r="E155" s="40"/>
      <c r="F155" s="39"/>
      <c r="G155" s="39"/>
      <c r="H155" s="40"/>
      <c r="I155" s="45">
        <f t="shared" si="0"/>
        <v>7266181.8959999997</v>
      </c>
      <c r="J155" s="45">
        <f t="shared" si="1"/>
        <v>7484167.3439999996</v>
      </c>
      <c r="K155" s="45"/>
      <c r="L155" s="45">
        <f t="shared" si="2"/>
        <v>7939953.1439999994</v>
      </c>
      <c r="M155" s="49"/>
      <c r="N155" s="48"/>
      <c r="O155" s="45"/>
      <c r="P155"/>
      <c r="Q155"/>
      <c r="R155"/>
    </row>
    <row r="156" spans="1:18" x14ac:dyDescent="0.25">
      <c r="A156" s="40"/>
      <c r="B156" s="40"/>
      <c r="C156" s="40"/>
      <c r="D156" s="40"/>
      <c r="E156" s="40"/>
      <c r="F156" s="39"/>
      <c r="G156" s="39"/>
      <c r="H156" s="40"/>
      <c r="I156" s="45">
        <f t="shared" si="0"/>
        <v>7266181.8959999997</v>
      </c>
      <c r="J156" s="45">
        <f t="shared" si="1"/>
        <v>7484167.3439999996</v>
      </c>
      <c r="K156" s="45"/>
      <c r="L156" s="45">
        <f t="shared" si="2"/>
        <v>7939953.1439999994</v>
      </c>
      <c r="M156" s="49"/>
      <c r="N156" s="48"/>
      <c r="O156" s="45"/>
      <c r="P156"/>
      <c r="Q156"/>
      <c r="R156"/>
    </row>
    <row r="157" spans="1:18" x14ac:dyDescent="0.25">
      <c r="A157" s="40"/>
      <c r="B157" s="40"/>
      <c r="C157" s="40"/>
      <c r="D157" s="40"/>
      <c r="E157" s="40"/>
      <c r="F157" s="39"/>
      <c r="G157" s="39"/>
      <c r="H157" s="40"/>
      <c r="I157" s="45">
        <f t="shared" si="0"/>
        <v>7266181.8959999997</v>
      </c>
      <c r="J157" s="45">
        <f t="shared" si="1"/>
        <v>7484167.3439999996</v>
      </c>
      <c r="K157" s="45"/>
      <c r="L157" s="45">
        <f t="shared" si="2"/>
        <v>7939953.1439999994</v>
      </c>
      <c r="M157" s="49"/>
      <c r="N157" s="48"/>
      <c r="O157" s="45"/>
      <c r="P157"/>
      <c r="Q157"/>
      <c r="R157"/>
    </row>
    <row r="158" spans="1:18" x14ac:dyDescent="0.25">
      <c r="A158" s="40"/>
      <c r="B158" s="40"/>
      <c r="C158" s="40"/>
      <c r="D158" s="40"/>
      <c r="E158" s="40"/>
      <c r="F158" s="39"/>
      <c r="G158" s="39"/>
      <c r="H158" s="40"/>
      <c r="I158" s="45">
        <f t="shared" si="0"/>
        <v>7266181.8959999997</v>
      </c>
      <c r="J158" s="45">
        <f t="shared" si="1"/>
        <v>7484167.3439999996</v>
      </c>
      <c r="K158" s="45"/>
      <c r="L158" s="45">
        <f t="shared" si="2"/>
        <v>7939953.1439999994</v>
      </c>
      <c r="M158" s="49"/>
      <c r="N158" s="48"/>
      <c r="O158" s="45"/>
      <c r="P158"/>
      <c r="Q158"/>
      <c r="R158"/>
    </row>
    <row r="159" spans="1:18" x14ac:dyDescent="0.25">
      <c r="A159" s="40"/>
      <c r="B159" s="40"/>
      <c r="C159" s="40"/>
      <c r="D159" s="40"/>
      <c r="E159" s="40"/>
      <c r="F159" s="39"/>
      <c r="G159" s="39"/>
      <c r="H159" s="40"/>
      <c r="I159" s="45">
        <f t="shared" si="0"/>
        <v>7266181.8959999997</v>
      </c>
      <c r="J159" s="45">
        <f t="shared" si="1"/>
        <v>7484167.3439999996</v>
      </c>
      <c r="K159" s="45"/>
      <c r="L159" s="45">
        <f t="shared" si="2"/>
        <v>7939953.1439999994</v>
      </c>
      <c r="M159" s="49"/>
      <c r="N159" s="48"/>
      <c r="O159" s="45"/>
      <c r="P159"/>
      <c r="Q159"/>
      <c r="R159"/>
    </row>
    <row r="160" spans="1:18" x14ac:dyDescent="0.25">
      <c r="A160" s="40"/>
      <c r="B160" s="40"/>
      <c r="C160" s="40"/>
      <c r="D160" s="40"/>
      <c r="E160" s="40"/>
      <c r="F160" s="39"/>
      <c r="G160" s="39"/>
      <c r="H160" s="40"/>
      <c r="I160" s="45">
        <f t="shared" si="0"/>
        <v>7266181.8959999997</v>
      </c>
      <c r="J160" s="45">
        <f t="shared" si="1"/>
        <v>7484167.3439999996</v>
      </c>
      <c r="K160" s="45"/>
      <c r="L160" s="45">
        <f t="shared" si="2"/>
        <v>7939953.1439999994</v>
      </c>
      <c r="M160" s="49"/>
      <c r="N160" s="48"/>
      <c r="O160" s="45"/>
      <c r="P160"/>
      <c r="Q160"/>
      <c r="R160"/>
    </row>
    <row r="161" spans="1:18" x14ac:dyDescent="0.25">
      <c r="A161" s="40"/>
      <c r="B161" s="40"/>
      <c r="C161" s="40"/>
      <c r="D161" s="40"/>
      <c r="E161" s="40"/>
      <c r="F161" s="39"/>
      <c r="G161" s="39"/>
      <c r="H161" s="40"/>
      <c r="I161" s="45">
        <f t="shared" ref="I161:I166" si="3">6055151.58*1.2</f>
        <v>7266181.8959999997</v>
      </c>
      <c r="J161" s="45">
        <f t="shared" ref="J161:J166" si="4">6236806.12*1.2</f>
        <v>7484167.3439999996</v>
      </c>
      <c r="K161" s="45"/>
      <c r="L161" s="45">
        <f t="shared" ref="L161:L166" si="5">6616627.62*1.2</f>
        <v>7939953.1439999994</v>
      </c>
      <c r="M161" s="49"/>
      <c r="N161" s="48"/>
      <c r="O161" s="45"/>
      <c r="P161"/>
      <c r="Q161"/>
      <c r="R161"/>
    </row>
    <row r="162" spans="1:18" x14ac:dyDescent="0.25">
      <c r="A162" s="40"/>
      <c r="B162" s="40"/>
      <c r="C162" s="40"/>
      <c r="D162" s="40"/>
      <c r="E162" s="40"/>
      <c r="F162" s="39"/>
      <c r="G162" s="39"/>
      <c r="H162" s="40"/>
      <c r="I162" s="45">
        <f t="shared" si="3"/>
        <v>7266181.8959999997</v>
      </c>
      <c r="J162" s="45">
        <f t="shared" si="4"/>
        <v>7484167.3439999996</v>
      </c>
      <c r="K162" s="45"/>
      <c r="L162" s="45">
        <f t="shared" si="5"/>
        <v>7939953.1439999994</v>
      </c>
      <c r="M162" s="49"/>
      <c r="N162" s="48"/>
      <c r="O162" s="45"/>
      <c r="P162"/>
      <c r="Q162"/>
      <c r="R162"/>
    </row>
    <row r="163" spans="1:18" x14ac:dyDescent="0.25">
      <c r="A163" s="40"/>
      <c r="B163" s="40"/>
      <c r="C163" s="40"/>
      <c r="D163" s="40"/>
      <c r="E163" s="40"/>
      <c r="F163" s="39"/>
      <c r="G163" s="39"/>
      <c r="H163" s="40"/>
      <c r="I163" s="45">
        <f t="shared" si="3"/>
        <v>7266181.8959999997</v>
      </c>
      <c r="J163" s="45">
        <f t="shared" si="4"/>
        <v>7484167.3439999996</v>
      </c>
      <c r="K163" s="45">
        <f t="shared" ref="K163:K166" si="6">6423910.31*1.2</f>
        <v>7708692.3719999995</v>
      </c>
      <c r="L163" s="45">
        <f t="shared" si="5"/>
        <v>7939953.1439999994</v>
      </c>
      <c r="M163" s="49"/>
      <c r="N163" s="48"/>
      <c r="O163" s="45"/>
      <c r="P163"/>
      <c r="Q163"/>
      <c r="R163"/>
    </row>
    <row r="164" spans="1:18" x14ac:dyDescent="0.25">
      <c r="A164" s="40"/>
      <c r="B164" s="40"/>
      <c r="C164" s="40"/>
      <c r="D164" s="40"/>
      <c r="E164" s="40"/>
      <c r="F164" s="39"/>
      <c r="G164" s="39"/>
      <c r="H164" s="40"/>
      <c r="I164" s="45">
        <f t="shared" si="3"/>
        <v>7266181.8959999997</v>
      </c>
      <c r="J164" s="45">
        <f t="shared" si="4"/>
        <v>7484167.3439999996</v>
      </c>
      <c r="K164" s="45">
        <f t="shared" si="6"/>
        <v>7708692.3719999995</v>
      </c>
      <c r="L164" s="45">
        <f t="shared" si="5"/>
        <v>7939953.1439999994</v>
      </c>
      <c r="M164" s="49"/>
      <c r="N164" s="48"/>
      <c r="O164" s="45"/>
      <c r="P164"/>
      <c r="Q164"/>
      <c r="R164"/>
    </row>
    <row r="165" spans="1:18" x14ac:dyDescent="0.25">
      <c r="A165" s="40"/>
      <c r="B165" s="40"/>
      <c r="C165" s="40"/>
      <c r="D165" s="40"/>
      <c r="E165" s="40"/>
      <c r="F165" s="39"/>
      <c r="G165" s="39"/>
      <c r="H165" s="40"/>
      <c r="I165" s="45">
        <f t="shared" si="3"/>
        <v>7266181.8959999997</v>
      </c>
      <c r="J165" s="45">
        <f t="shared" si="4"/>
        <v>7484167.3439999996</v>
      </c>
      <c r="K165" s="45">
        <f t="shared" si="6"/>
        <v>7708692.3719999995</v>
      </c>
      <c r="L165" s="45">
        <f t="shared" si="5"/>
        <v>7939953.1439999994</v>
      </c>
      <c r="M165" s="49"/>
      <c r="N165" s="48"/>
      <c r="O165" s="45"/>
      <c r="P165"/>
      <c r="Q165"/>
      <c r="R165"/>
    </row>
    <row r="166" spans="1:18" x14ac:dyDescent="0.25">
      <c r="A166" s="40"/>
      <c r="B166" s="40"/>
      <c r="C166" s="40"/>
      <c r="D166" s="40"/>
      <c r="E166" s="40"/>
      <c r="F166" s="39"/>
      <c r="G166" s="39"/>
      <c r="H166" s="40"/>
      <c r="I166" s="45">
        <f t="shared" si="3"/>
        <v>7266181.8959999997</v>
      </c>
      <c r="J166" s="45">
        <f t="shared" si="4"/>
        <v>7484167.3439999996</v>
      </c>
      <c r="K166" s="45">
        <f t="shared" si="6"/>
        <v>7708692.3719999995</v>
      </c>
      <c r="L166" s="45">
        <f t="shared" si="5"/>
        <v>7939953.1439999994</v>
      </c>
      <c r="M166" s="49"/>
      <c r="N166" s="48"/>
      <c r="O166" s="45"/>
      <c r="P166"/>
      <c r="Q166"/>
      <c r="R166"/>
    </row>
  </sheetData>
  <sheetProtection insertRows="0" insertHyperlinks="0" deleteRows="0" sort="0"/>
  <phoneticPr fontId="6" type="noConversion"/>
  <dataValidations disablePrompts="1" count="5">
    <dataValidation type="list" allowBlank="1" showInputMessage="1" showErrorMessage="1" sqref="H83 H92:H95 H97 H99 H101 H103 H106:H107 H110:H111 H124 H127 H20:H75" xr:uid="{E593449F-8324-4D82-B681-80D43985F14A}">
      <formula1>INDIRECT("Op_Executor[Executor]")</formula1>
    </dataValidation>
    <dataValidation type="list" allowBlank="1" showInputMessage="1" showErrorMessage="1" sqref="E17:E19 E20:G87 G19 E11 E12:E13" xr:uid="{5C320FA4-F681-402B-866A-98B473F9D64F}">
      <formula1>INDIRECT("Op_Area[Área de abrangência]")</formula1>
    </dataValidation>
    <dataValidation type="decimal" operator="greaterThan" allowBlank="1" showInputMessage="1" showErrorMessage="1" error="Somente são permitidos números." sqref="I17:M166 I11:M11 I12:M13" xr:uid="{77950788-3C4B-40ED-97C9-1CF5206C0BE5}">
      <formula1>0</formula1>
    </dataValidation>
    <dataValidation type="decimal" allowBlank="1" showInputMessage="1" showErrorMessage="1" sqref="O2:O11 O12:O166 M2:M11 M12:M166" xr:uid="{863BD551-CAD6-479F-97FA-BEE771AD0FEB}">
      <formula1>0</formula1>
      <formula2>99999999999999900000</formula2>
    </dataValidation>
    <dataValidation type="custom" showInputMessage="1" showErrorMessage="1" sqref="N2:N11 N12:N166" xr:uid="{5FE93934-CF6C-4FB3-AB64-4B5C85A8021B}">
      <formula1>NOT(ISBLANK(L2))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58:N166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54254188-3C93-4A8B-8321-897692383D73}">
          <x14:formula1>
            <xm:f>Operacional!$D$2:$D$11</xm:f>
          </x14:formula1>
          <xm:sqref>E88:G486</xm:sqref>
        </x14:dataValidation>
        <x14:dataValidation type="list" allowBlank="1" showInputMessage="1" showErrorMessage="1" xr:uid="{60D58DCC-7ED3-485A-BB3B-8071DD423F94}">
          <x14:formula1>
            <xm:f>Operacional!$E$2:$E$4</xm:f>
          </x14:formula1>
          <xm:sqref>H76:H82 H84:H91 H96 H98 H100 H102 H104:H105 H108:H109 H112:H123 H125:H126 H128:H490</xm:sqref>
        </x14:dataValidation>
        <x14:dataValidation type="list" allowBlank="1" showInputMessage="1" showErrorMessage="1" xr:uid="{5780E960-CB2C-43B5-91DA-6F518BC3D82B}">
          <x14:formula1>
            <xm:f>Operacional!$B$2:$B$27</xm:f>
          </x14:formula1>
          <xm:sqref>A2:A11 A12:A166</xm:sqref>
        </x14:dataValidation>
        <x14:dataValidation type="list" allowBlank="1" showInputMessage="1" showErrorMessage="1" xr:uid="{5C4F1579-2D54-43C1-B364-1CEA18A5C83D}">
          <x14:formula1>
            <xm:f>OFFSET(Operacional!$A$37,1,MATCH(A2,Operacional!$A$37:$Z$37,0)-1,COUNTA(OFFSET(Operacional!$A$37,1,MATCH(A2,Operacional!$A$37:$Z$37,0)-1,15)),1)</xm:f>
          </x14:formula1>
          <xm:sqref>B2:B11 B12:B166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3E35-3CEC-4F80-A625-9DF98BF49A30}">
  <dimension ref="B1:O45"/>
  <sheetViews>
    <sheetView topLeftCell="A18" zoomScale="120" zoomScaleNormal="120" workbookViewId="0">
      <selection activeCell="N33" sqref="N33"/>
    </sheetView>
  </sheetViews>
  <sheetFormatPr defaultRowHeight="15" x14ac:dyDescent="0.25"/>
  <cols>
    <col min="2" max="2" width="13.140625" customWidth="1"/>
    <col min="3" max="3" width="13.85546875" customWidth="1"/>
    <col min="4" max="4" width="14.85546875" customWidth="1"/>
    <col min="5" max="5" width="13.5703125" customWidth="1"/>
    <col min="6" max="6" width="15.140625" customWidth="1"/>
    <col min="8" max="8" width="12" customWidth="1"/>
    <col min="9" max="9" width="13.85546875" customWidth="1"/>
    <col min="12" max="12" width="15.28515625" customWidth="1"/>
    <col min="13" max="13" width="16.5703125" customWidth="1"/>
    <col min="14" max="14" width="16.5703125" style="168" customWidth="1"/>
    <col min="15" max="15" width="74.42578125" style="7" customWidth="1"/>
  </cols>
  <sheetData>
    <row r="1" spans="2:15" x14ac:dyDescent="0.25">
      <c r="D1" s="38"/>
      <c r="F1" s="55"/>
      <c r="G1" s="38"/>
      <c r="H1" s="38"/>
      <c r="I1" s="38"/>
      <c r="J1" s="38"/>
      <c r="K1" s="38"/>
      <c r="L1" s="38"/>
      <c r="M1" s="53"/>
      <c r="N1" s="57"/>
      <c r="O1" s="147"/>
    </row>
    <row r="2" spans="2:15" x14ac:dyDescent="0.25">
      <c r="B2" s="112"/>
      <c r="C2" s="112"/>
      <c r="D2" s="112"/>
      <c r="E2" s="112"/>
      <c r="F2" s="112"/>
      <c r="G2" s="112"/>
      <c r="H2" s="112"/>
      <c r="I2" s="112"/>
      <c r="J2" s="112"/>
      <c r="K2" s="38"/>
      <c r="L2" s="38"/>
      <c r="M2" s="53"/>
      <c r="N2" s="57"/>
      <c r="O2" s="147"/>
    </row>
    <row r="3" spans="2:15" ht="21" customHeight="1" x14ac:dyDescent="0.25">
      <c r="B3" s="113"/>
      <c r="C3" s="59">
        <v>2024</v>
      </c>
      <c r="D3" s="59">
        <v>2025</v>
      </c>
      <c r="E3" s="59">
        <v>2023</v>
      </c>
      <c r="F3" s="59">
        <v>2027</v>
      </c>
      <c r="G3" s="38"/>
      <c r="H3" s="38"/>
      <c r="I3" s="38"/>
      <c r="J3" s="38"/>
      <c r="K3" s="38"/>
      <c r="L3" s="38"/>
      <c r="M3" s="53"/>
      <c r="N3" s="57"/>
      <c r="O3" s="147"/>
    </row>
    <row r="4" spans="2:15" ht="21" customHeight="1" x14ac:dyDescent="0.25">
      <c r="B4" s="114" t="s">
        <v>34</v>
      </c>
      <c r="C4" s="115">
        <v>479845.29</v>
      </c>
      <c r="D4" s="115">
        <v>479845.29</v>
      </c>
      <c r="E4" s="115">
        <v>479845.29</v>
      </c>
      <c r="F4" s="115">
        <v>479845.29</v>
      </c>
      <c r="G4" s="38"/>
      <c r="H4" s="38"/>
      <c r="I4" s="38"/>
      <c r="J4" s="38"/>
      <c r="K4" s="38"/>
      <c r="L4" s="68"/>
      <c r="M4" s="57"/>
      <c r="N4" s="57"/>
      <c r="O4" s="147"/>
    </row>
    <row r="5" spans="2:15" ht="21" customHeight="1" x14ac:dyDescent="0.25">
      <c r="B5" s="116" t="s">
        <v>198</v>
      </c>
      <c r="C5" s="111">
        <v>7572000</v>
      </c>
      <c r="D5" s="117">
        <v>7771227.3499999996</v>
      </c>
      <c r="E5" s="117">
        <v>7954079.7599999998</v>
      </c>
      <c r="F5" s="117">
        <v>8136932.1699999999</v>
      </c>
      <c r="G5" s="38"/>
      <c r="H5" s="38"/>
      <c r="I5" s="38"/>
      <c r="J5" s="38"/>
      <c r="K5" s="38"/>
      <c r="L5" s="38"/>
      <c r="M5" s="57"/>
      <c r="N5" s="57"/>
      <c r="O5" s="147"/>
    </row>
    <row r="6" spans="2:15" ht="21" customHeight="1" x14ac:dyDescent="0.25">
      <c r="B6" s="156" t="s">
        <v>38</v>
      </c>
      <c r="C6" s="157">
        <f t="shared" ref="C6" si="0">6055151.58*1.2</f>
        <v>7266181.8959999997</v>
      </c>
      <c r="D6" s="157">
        <f t="shared" ref="D6" si="1">6236806.12*1.2</f>
        <v>7484167.3439999996</v>
      </c>
      <c r="E6" s="157">
        <f t="shared" ref="E6" si="2">6423910.31*1.2</f>
        <v>7708692.3719999995</v>
      </c>
      <c r="F6" s="157">
        <f t="shared" ref="F6" si="3">6616627.62*1.2</f>
        <v>7939953.1439999994</v>
      </c>
      <c r="G6" s="38"/>
      <c r="H6" s="38"/>
      <c r="I6" s="38"/>
      <c r="J6" s="38"/>
      <c r="K6" s="38"/>
      <c r="L6" s="38"/>
      <c r="M6" s="57"/>
      <c r="N6" s="57"/>
      <c r="O6" s="148"/>
    </row>
    <row r="7" spans="2:15" x14ac:dyDescent="0.25">
      <c r="D7" s="38"/>
      <c r="F7" s="55"/>
      <c r="G7" s="38"/>
      <c r="H7" s="38"/>
      <c r="I7" s="38"/>
      <c r="J7" s="38"/>
      <c r="K7" s="38"/>
      <c r="L7" s="38"/>
      <c r="M7" s="53"/>
      <c r="N7" s="57"/>
      <c r="O7" s="147"/>
    </row>
    <row r="8" spans="2:15" x14ac:dyDescent="0.25">
      <c r="D8" s="38"/>
      <c r="F8" s="55"/>
      <c r="G8" s="38"/>
      <c r="H8" s="38"/>
      <c r="I8" s="38"/>
      <c r="J8" s="38"/>
      <c r="K8" s="38"/>
      <c r="L8" s="38"/>
      <c r="M8" s="53"/>
      <c r="N8" s="57"/>
      <c r="O8" s="147"/>
    </row>
    <row r="9" spans="2:15" x14ac:dyDescent="0.25">
      <c r="D9" s="38"/>
      <c r="F9" s="55"/>
      <c r="G9" s="38"/>
      <c r="H9" s="38"/>
      <c r="I9" s="38"/>
      <c r="J9" s="38"/>
      <c r="K9" s="38"/>
      <c r="L9" s="38"/>
      <c r="M9" s="53"/>
      <c r="N9" s="57"/>
      <c r="O9" s="147"/>
    </row>
    <row r="10" spans="2:15" ht="45.75" thickBot="1" x14ac:dyDescent="0.3">
      <c r="B10" s="202" t="s">
        <v>219</v>
      </c>
      <c r="C10" s="60" t="s">
        <v>218</v>
      </c>
      <c r="D10" s="119" t="s">
        <v>199</v>
      </c>
      <c r="E10" s="60" t="s">
        <v>210</v>
      </c>
      <c r="F10" s="119" t="s">
        <v>212</v>
      </c>
      <c r="G10" s="66" t="s">
        <v>201</v>
      </c>
      <c r="H10" s="120" t="s">
        <v>223</v>
      </c>
      <c r="I10" s="118" t="s">
        <v>204</v>
      </c>
      <c r="J10" s="61" t="s">
        <v>203</v>
      </c>
      <c r="K10" s="121" t="s">
        <v>211</v>
      </c>
      <c r="L10" s="69" t="s">
        <v>205</v>
      </c>
      <c r="M10" s="122" t="s">
        <v>239</v>
      </c>
      <c r="N10" s="150"/>
      <c r="O10" s="69" t="s">
        <v>240</v>
      </c>
    </row>
    <row r="11" spans="2:15" ht="33" customHeight="1" x14ac:dyDescent="0.25">
      <c r="B11" s="202"/>
      <c r="C11" s="203">
        <f>0.15*C6</f>
        <v>1089927.2844</v>
      </c>
      <c r="D11" s="190" t="s">
        <v>208</v>
      </c>
      <c r="E11" s="197">
        <v>4.2999999999999997E-2</v>
      </c>
      <c r="F11" s="223">
        <f>C5*E11</f>
        <v>325596</v>
      </c>
      <c r="G11" s="220">
        <v>1</v>
      </c>
      <c r="H11" s="189">
        <v>1</v>
      </c>
      <c r="I11" s="212">
        <f>F11*H11</f>
        <v>325596</v>
      </c>
      <c r="J11" s="108" t="s">
        <v>82</v>
      </c>
      <c r="K11" s="90">
        <v>0.5</v>
      </c>
      <c r="L11" s="124">
        <f>I11*K11</f>
        <v>162798</v>
      </c>
      <c r="M11" s="62">
        <v>1</v>
      </c>
      <c r="N11" s="163">
        <f>L11/M11</f>
        <v>162798</v>
      </c>
      <c r="O11" s="64" t="s">
        <v>206</v>
      </c>
    </row>
    <row r="12" spans="2:15" ht="33" customHeight="1" x14ac:dyDescent="0.25">
      <c r="B12" s="202"/>
      <c r="C12" s="203"/>
      <c r="D12" s="212"/>
      <c r="E12" s="197"/>
      <c r="F12" s="223"/>
      <c r="G12" s="221"/>
      <c r="H12" s="210"/>
      <c r="I12" s="212"/>
      <c r="J12" s="94" t="s">
        <v>82</v>
      </c>
      <c r="K12" s="93">
        <v>0.5</v>
      </c>
      <c r="L12" s="125">
        <f>I11*K12</f>
        <v>162798</v>
      </c>
      <c r="M12" s="62">
        <v>1</v>
      </c>
      <c r="N12" s="163">
        <f>L12/M12</f>
        <v>162798</v>
      </c>
      <c r="O12" s="64" t="s">
        <v>164</v>
      </c>
    </row>
    <row r="13" spans="2:15" ht="33" customHeight="1" thickBot="1" x14ac:dyDescent="0.3">
      <c r="B13" s="202"/>
      <c r="C13" s="191"/>
      <c r="D13" s="212"/>
      <c r="E13" s="197"/>
      <c r="F13" s="223"/>
      <c r="G13" s="222"/>
      <c r="H13" s="211"/>
      <c r="I13" s="213"/>
      <c r="J13" s="74" t="s">
        <v>82</v>
      </c>
      <c r="K13" s="75">
        <v>0</v>
      </c>
      <c r="L13" s="76">
        <v>0</v>
      </c>
      <c r="M13" s="53" t="s">
        <v>244</v>
      </c>
      <c r="N13" s="57"/>
      <c r="O13" s="62" t="s">
        <v>236</v>
      </c>
    </row>
    <row r="14" spans="2:15" ht="33" customHeight="1" x14ac:dyDescent="0.25">
      <c r="B14" s="202"/>
      <c r="C14" s="191"/>
      <c r="D14" s="212"/>
      <c r="E14" s="197"/>
      <c r="F14" s="223"/>
      <c r="G14" s="214">
        <v>2</v>
      </c>
      <c r="H14" s="216">
        <v>0</v>
      </c>
      <c r="I14" s="218">
        <f>F11*H14</f>
        <v>0</v>
      </c>
      <c r="J14" s="77" t="s">
        <v>90</v>
      </c>
      <c r="K14" s="78">
        <v>0</v>
      </c>
      <c r="L14" s="79">
        <f>K14*I14</f>
        <v>0</v>
      </c>
      <c r="M14" s="62" t="s">
        <v>245</v>
      </c>
      <c r="N14" s="163"/>
      <c r="O14" s="64" t="s">
        <v>165</v>
      </c>
    </row>
    <row r="15" spans="2:15" ht="33" customHeight="1" thickBot="1" x14ac:dyDescent="0.3">
      <c r="B15" s="202"/>
      <c r="C15" s="191"/>
      <c r="D15" s="213"/>
      <c r="E15" s="197"/>
      <c r="F15" s="223"/>
      <c r="G15" s="215"/>
      <c r="H15" s="217"/>
      <c r="I15" s="219"/>
      <c r="J15" s="80" t="s">
        <v>92</v>
      </c>
      <c r="K15" s="81">
        <v>0</v>
      </c>
      <c r="L15" s="82">
        <f>K15*I14</f>
        <v>0</v>
      </c>
      <c r="M15" s="62" t="s">
        <v>246</v>
      </c>
      <c r="N15" s="163"/>
      <c r="O15" s="64" t="s">
        <v>166</v>
      </c>
    </row>
    <row r="16" spans="2:15" ht="33" customHeight="1" x14ac:dyDescent="0.25">
      <c r="B16" s="53"/>
      <c r="C16" s="53"/>
      <c r="D16" s="83"/>
      <c r="E16" s="126"/>
      <c r="F16" s="57"/>
      <c r="G16" s="84" t="s">
        <v>213</v>
      </c>
      <c r="H16" s="85">
        <f>H14+H11</f>
        <v>1</v>
      </c>
      <c r="I16" s="86">
        <f>I14+I11</f>
        <v>325596</v>
      </c>
      <c r="J16" s="87"/>
      <c r="K16" s="88"/>
      <c r="L16" s="86">
        <f>L15+L14+L13+L12+L11</f>
        <v>325596</v>
      </c>
      <c r="M16" s="109"/>
      <c r="N16" s="164"/>
      <c r="O16" s="127"/>
    </row>
    <row r="17" spans="2:15" ht="20.25" customHeight="1" x14ac:dyDescent="0.25">
      <c r="D17" s="55"/>
      <c r="E17" s="128"/>
      <c r="F17" s="55"/>
      <c r="G17" s="38"/>
      <c r="H17" s="56"/>
      <c r="I17" s="55"/>
      <c r="J17" s="38"/>
      <c r="K17" s="56"/>
      <c r="L17" s="55"/>
      <c r="M17" s="57"/>
      <c r="N17" s="57"/>
      <c r="O17" s="149"/>
    </row>
    <row r="18" spans="2:15" ht="20.25" customHeight="1" x14ac:dyDescent="0.25">
      <c r="D18" s="129"/>
      <c r="E18" s="128"/>
      <c r="F18" s="55"/>
      <c r="G18" s="53"/>
      <c r="H18" s="56"/>
      <c r="I18" s="55"/>
      <c r="J18" s="38"/>
      <c r="K18" s="56"/>
      <c r="L18" s="55"/>
      <c r="M18" s="57"/>
      <c r="N18" s="57"/>
      <c r="O18" s="149"/>
    </row>
    <row r="19" spans="2:15" ht="20.25" customHeight="1" x14ac:dyDescent="0.25">
      <c r="D19" s="55"/>
      <c r="E19" s="128"/>
      <c r="F19" s="55"/>
      <c r="G19" s="53"/>
      <c r="H19" s="56"/>
      <c r="I19" s="130"/>
      <c r="J19" s="130"/>
      <c r="K19" s="130"/>
      <c r="L19" s="130"/>
      <c r="M19" s="131"/>
      <c r="N19" s="165"/>
      <c r="O19" s="147"/>
    </row>
    <row r="20" spans="2:15" ht="57.75" customHeight="1" thickBot="1" x14ac:dyDescent="0.3">
      <c r="B20" s="202" t="s">
        <v>216</v>
      </c>
      <c r="C20" s="60" t="s">
        <v>220</v>
      </c>
      <c r="D20" s="119" t="s">
        <v>199</v>
      </c>
      <c r="E20" s="132" t="s">
        <v>210</v>
      </c>
      <c r="F20" s="119" t="s">
        <v>212</v>
      </c>
      <c r="G20" s="66" t="s">
        <v>201</v>
      </c>
      <c r="H20" s="120" t="s">
        <v>224</v>
      </c>
      <c r="I20" s="133" t="s">
        <v>204</v>
      </c>
      <c r="J20" s="134" t="s">
        <v>203</v>
      </c>
      <c r="K20" s="135" t="s">
        <v>200</v>
      </c>
      <c r="L20" s="133" t="s">
        <v>205</v>
      </c>
      <c r="M20" s="136" t="s">
        <v>239</v>
      </c>
      <c r="N20" s="166"/>
      <c r="O20" s="58" t="s">
        <v>240</v>
      </c>
    </row>
    <row r="21" spans="2:15" ht="35.25" customHeight="1" x14ac:dyDescent="0.25">
      <c r="B21" s="202"/>
      <c r="C21" s="203">
        <f>0.6*C6</f>
        <v>4359709.1376</v>
      </c>
      <c r="D21" s="204" t="s">
        <v>208</v>
      </c>
      <c r="E21" s="207">
        <v>0.78100000000000003</v>
      </c>
      <c r="F21" s="198">
        <f>C5*E21</f>
        <v>5913732</v>
      </c>
      <c r="G21" s="187">
        <v>3</v>
      </c>
      <c r="H21" s="189">
        <v>0.4</v>
      </c>
      <c r="I21" s="190">
        <f>H21*F21</f>
        <v>2365492.8000000003</v>
      </c>
      <c r="J21" s="72" t="s">
        <v>94</v>
      </c>
      <c r="K21" s="70">
        <v>0.69</v>
      </c>
      <c r="L21" s="89">
        <f>I21*K21</f>
        <v>1632190.0320000001</v>
      </c>
      <c r="M21" s="62">
        <v>4</v>
      </c>
      <c r="N21" s="167">
        <f>L21/M21</f>
        <v>408047.50800000003</v>
      </c>
      <c r="O21" s="63" t="s">
        <v>169</v>
      </c>
    </row>
    <row r="22" spans="2:15" ht="35.25" customHeight="1" x14ac:dyDescent="0.25">
      <c r="B22" s="202"/>
      <c r="C22" s="191"/>
      <c r="D22" s="205"/>
      <c r="E22" s="208"/>
      <c r="F22" s="198"/>
      <c r="G22" s="188"/>
      <c r="H22" s="176"/>
      <c r="I22" s="178"/>
      <c r="J22" s="91" t="s">
        <v>202</v>
      </c>
      <c r="K22" s="70">
        <v>0.31</v>
      </c>
      <c r="L22" s="89">
        <f>I21*K22</f>
        <v>733302.76800000004</v>
      </c>
      <c r="M22" s="60">
        <v>1</v>
      </c>
      <c r="N22" s="69">
        <f>L22/M22</f>
        <v>733302.76800000004</v>
      </c>
      <c r="O22" s="63" t="s">
        <v>167</v>
      </c>
    </row>
    <row r="23" spans="2:15" ht="35.25" customHeight="1" thickBot="1" x14ac:dyDescent="0.3">
      <c r="B23" s="202"/>
      <c r="C23" s="191"/>
      <c r="D23" s="205"/>
      <c r="E23" s="208"/>
      <c r="F23" s="198"/>
      <c r="G23" s="92">
        <v>5</v>
      </c>
      <c r="H23" s="93">
        <v>0.32</v>
      </c>
      <c r="I23" s="73">
        <f>H23*F21</f>
        <v>1892394.24</v>
      </c>
      <c r="J23" s="94" t="s">
        <v>101</v>
      </c>
      <c r="K23" s="93">
        <v>1</v>
      </c>
      <c r="L23" s="73">
        <f>I23*K23</f>
        <v>1892394.24</v>
      </c>
      <c r="M23" s="60">
        <v>5</v>
      </c>
      <c r="N23" s="69">
        <f>L23/M23</f>
        <v>378478.848</v>
      </c>
      <c r="O23" s="65" t="s">
        <v>171</v>
      </c>
    </row>
    <row r="24" spans="2:15" ht="35.25" customHeight="1" thickBot="1" x14ac:dyDescent="0.3">
      <c r="B24" s="202"/>
      <c r="C24" s="191"/>
      <c r="D24" s="206"/>
      <c r="E24" s="209"/>
      <c r="F24" s="198"/>
      <c r="G24" s="95">
        <v>7</v>
      </c>
      <c r="H24" s="96">
        <v>0.28000000000000003</v>
      </c>
      <c r="I24" s="97">
        <f>H24*F21</f>
        <v>1655844.9600000002</v>
      </c>
      <c r="J24" s="98" t="s">
        <v>107</v>
      </c>
      <c r="K24" s="96">
        <v>1</v>
      </c>
      <c r="L24" s="99">
        <f>I24*K24</f>
        <v>1655844.9600000002</v>
      </c>
      <c r="M24" s="62">
        <v>4</v>
      </c>
      <c r="N24" s="167">
        <f>L24/M24</f>
        <v>413961.24000000005</v>
      </c>
      <c r="O24" s="65" t="s">
        <v>163</v>
      </c>
    </row>
    <row r="25" spans="2:15" ht="35.25" customHeight="1" x14ac:dyDescent="0.25">
      <c r="B25" s="53"/>
      <c r="C25" s="53"/>
      <c r="D25" s="100"/>
      <c r="E25" s="126"/>
      <c r="F25" s="57"/>
      <c r="G25" s="101" t="s">
        <v>213</v>
      </c>
      <c r="H25" s="85">
        <f>H24+H23+H21</f>
        <v>1</v>
      </c>
      <c r="I25" s="86">
        <f>I24+I23+I21</f>
        <v>5913732</v>
      </c>
      <c r="J25" s="102"/>
      <c r="K25" s="103"/>
      <c r="L25" s="86">
        <f>L24+L23+L22+L21</f>
        <v>5913732</v>
      </c>
      <c r="M25" s="109"/>
      <c r="N25" s="164"/>
      <c r="O25" s="67"/>
    </row>
    <row r="26" spans="2:15" ht="21" customHeight="1" x14ac:dyDescent="0.25">
      <c r="D26" s="100"/>
      <c r="E26" s="128"/>
      <c r="F26" s="55"/>
      <c r="G26" s="35"/>
      <c r="H26" s="104"/>
      <c r="I26" s="105"/>
      <c r="J26" s="100"/>
      <c r="K26" s="103"/>
      <c r="L26" s="105"/>
      <c r="M26" s="100"/>
      <c r="N26" s="100"/>
      <c r="O26" s="149"/>
    </row>
    <row r="27" spans="2:15" ht="21" customHeight="1" x14ac:dyDescent="0.25">
      <c r="D27" s="100"/>
      <c r="E27" s="128"/>
      <c r="F27" s="55"/>
      <c r="G27" s="35"/>
      <c r="H27" s="104"/>
      <c r="I27" s="105"/>
      <c r="J27" s="100"/>
      <c r="K27" s="103"/>
      <c r="L27" s="105"/>
      <c r="M27" s="100"/>
      <c r="N27" s="100"/>
      <c r="O27" s="149"/>
    </row>
    <row r="28" spans="2:15" ht="57.75" customHeight="1" x14ac:dyDescent="0.25">
      <c r="B28" s="191" t="s">
        <v>217</v>
      </c>
      <c r="C28" s="60" t="s">
        <v>221</v>
      </c>
      <c r="D28" s="69" t="s">
        <v>199</v>
      </c>
      <c r="E28" s="137" t="s">
        <v>210</v>
      </c>
      <c r="F28" s="119" t="s">
        <v>212</v>
      </c>
      <c r="G28" s="60" t="s">
        <v>201</v>
      </c>
      <c r="H28" s="120" t="s">
        <v>224</v>
      </c>
      <c r="I28" s="118" t="s">
        <v>204</v>
      </c>
      <c r="J28" s="61" t="s">
        <v>203</v>
      </c>
      <c r="K28" s="138" t="s">
        <v>200</v>
      </c>
      <c r="L28" s="118" t="s">
        <v>205</v>
      </c>
      <c r="M28" s="122" t="s">
        <v>239</v>
      </c>
      <c r="N28" s="150"/>
      <c r="O28" s="69" t="s">
        <v>240</v>
      </c>
    </row>
    <row r="29" spans="2:15" ht="34.5" customHeight="1" x14ac:dyDescent="0.25">
      <c r="B29" s="191"/>
      <c r="C29" s="192">
        <f>0.25*C6</f>
        <v>1816545.4739999999</v>
      </c>
      <c r="D29" s="192" t="s">
        <v>209</v>
      </c>
      <c r="E29" s="197">
        <v>0.17599999999999999</v>
      </c>
      <c r="F29" s="198">
        <f>C5*E29</f>
        <v>1332672</v>
      </c>
      <c r="G29" s="199">
        <v>3</v>
      </c>
      <c r="H29" s="200">
        <v>0.44</v>
      </c>
      <c r="I29" s="171">
        <f>F29*H29</f>
        <v>586375.68000000005</v>
      </c>
      <c r="J29" s="61" t="s">
        <v>96</v>
      </c>
      <c r="K29" s="106">
        <v>0.6</v>
      </c>
      <c r="L29" s="118">
        <f>K29*I29</f>
        <v>351825.408</v>
      </c>
      <c r="M29" s="60">
        <v>1</v>
      </c>
      <c r="N29" s="69">
        <f>L29/M29</f>
        <v>351825.408</v>
      </c>
      <c r="O29" s="63" t="s">
        <v>250</v>
      </c>
    </row>
    <row r="30" spans="2:15" ht="34.5" customHeight="1" x14ac:dyDescent="0.25">
      <c r="B30" s="191"/>
      <c r="C30" s="193"/>
      <c r="D30" s="195"/>
      <c r="E30" s="197"/>
      <c r="F30" s="198"/>
      <c r="G30" s="194"/>
      <c r="H30" s="201"/>
      <c r="I30" s="172"/>
      <c r="J30" s="61" t="s">
        <v>96</v>
      </c>
      <c r="K30" s="106">
        <v>0.4</v>
      </c>
      <c r="L30" s="118">
        <f>K30*I29</f>
        <v>234550.27200000003</v>
      </c>
      <c r="M30" s="60">
        <v>1</v>
      </c>
      <c r="N30" s="69">
        <f>L30/M30</f>
        <v>234550.27200000003</v>
      </c>
      <c r="O30" s="63" t="s">
        <v>168</v>
      </c>
    </row>
    <row r="31" spans="2:15" ht="34.5" customHeight="1" x14ac:dyDescent="0.25">
      <c r="B31" s="191"/>
      <c r="C31" s="193"/>
      <c r="D31" s="195"/>
      <c r="E31" s="197"/>
      <c r="F31" s="198"/>
      <c r="G31" s="173">
        <v>4</v>
      </c>
      <c r="H31" s="175">
        <v>0.43</v>
      </c>
      <c r="I31" s="177">
        <f>F29*H31</f>
        <v>573048.96</v>
      </c>
      <c r="J31" s="91" t="s">
        <v>99</v>
      </c>
      <c r="K31" s="70">
        <v>0.5</v>
      </c>
      <c r="L31" s="107">
        <f>K31*I31</f>
        <v>286524.48</v>
      </c>
      <c r="M31" s="60">
        <v>1</v>
      </c>
      <c r="N31" s="69">
        <f>L31/M31</f>
        <v>286524.48</v>
      </c>
      <c r="O31" s="63" t="s">
        <v>176</v>
      </c>
    </row>
    <row r="32" spans="2:15" ht="34.5" customHeight="1" x14ac:dyDescent="0.25">
      <c r="B32" s="191"/>
      <c r="C32" s="193"/>
      <c r="D32" s="195"/>
      <c r="E32" s="197"/>
      <c r="F32" s="198"/>
      <c r="G32" s="174"/>
      <c r="H32" s="176"/>
      <c r="I32" s="178"/>
      <c r="J32" s="91" t="s">
        <v>100</v>
      </c>
      <c r="K32" s="70">
        <v>0.5</v>
      </c>
      <c r="L32" s="107">
        <f>K32*I31</f>
        <v>286524.48</v>
      </c>
      <c r="M32" s="60">
        <v>1</v>
      </c>
      <c r="N32" s="69">
        <f>L32/M32</f>
        <v>286524.48</v>
      </c>
      <c r="O32" s="63" t="s">
        <v>170</v>
      </c>
    </row>
    <row r="33" spans="2:15" ht="34.5" customHeight="1" x14ac:dyDescent="0.25">
      <c r="B33" s="191"/>
      <c r="C33" s="193"/>
      <c r="D33" s="196"/>
      <c r="E33" s="197"/>
      <c r="F33" s="198"/>
      <c r="G33" s="91">
        <v>6</v>
      </c>
      <c r="H33" s="70">
        <v>0.13</v>
      </c>
      <c r="I33" s="107">
        <f>F29*H33</f>
        <v>173247.36000000002</v>
      </c>
      <c r="J33" s="91" t="s">
        <v>104</v>
      </c>
      <c r="K33" s="70">
        <v>1</v>
      </c>
      <c r="L33" s="107">
        <f>K33*I33</f>
        <v>173247.36000000002</v>
      </c>
      <c r="M33" s="60">
        <v>1</v>
      </c>
      <c r="N33" s="69">
        <f>L33/M33</f>
        <v>173247.36000000002</v>
      </c>
      <c r="O33" s="65" t="s">
        <v>172</v>
      </c>
    </row>
    <row r="34" spans="2:15" ht="34.5" customHeight="1" x14ac:dyDescent="0.25">
      <c r="B34" s="191"/>
      <c r="C34" s="193"/>
      <c r="D34" s="162"/>
      <c r="E34" s="181">
        <v>1</v>
      </c>
      <c r="F34" s="184">
        <f>C4*E34</f>
        <v>479845.29</v>
      </c>
      <c r="G34" s="160"/>
      <c r="H34" s="161"/>
      <c r="I34" s="107"/>
      <c r="J34" s="91"/>
      <c r="K34" s="70"/>
      <c r="L34" s="107"/>
      <c r="M34" s="60"/>
      <c r="N34" s="69"/>
      <c r="O34" s="65"/>
    </row>
    <row r="35" spans="2:15" ht="34.5" customHeight="1" x14ac:dyDescent="0.25">
      <c r="B35" s="191"/>
      <c r="C35" s="193"/>
      <c r="D35" s="179" t="s">
        <v>207</v>
      </c>
      <c r="E35" s="182"/>
      <c r="F35" s="185"/>
      <c r="G35" s="173">
        <v>8</v>
      </c>
      <c r="H35" s="175">
        <v>1</v>
      </c>
      <c r="I35" s="177">
        <f>H35*C4</f>
        <v>479845.29</v>
      </c>
      <c r="J35" s="91" t="s">
        <v>111</v>
      </c>
      <c r="K35" s="70">
        <v>0.5</v>
      </c>
      <c r="L35" s="107">
        <f>K35*I35</f>
        <v>239922.64499999999</v>
      </c>
      <c r="M35" s="60">
        <v>1</v>
      </c>
      <c r="N35" s="69">
        <f>L35/M35</f>
        <v>239922.64499999999</v>
      </c>
      <c r="O35" s="65" t="s">
        <v>173</v>
      </c>
    </row>
    <row r="36" spans="2:15" ht="34.5" customHeight="1" x14ac:dyDescent="0.25">
      <c r="B36" s="191"/>
      <c r="C36" s="194"/>
      <c r="D36" s="180"/>
      <c r="E36" s="183"/>
      <c r="F36" s="186"/>
      <c r="G36" s="174"/>
      <c r="H36" s="176"/>
      <c r="I36" s="178"/>
      <c r="J36" s="91" t="s">
        <v>112</v>
      </c>
      <c r="K36" s="70">
        <v>0.5</v>
      </c>
      <c r="L36" s="107">
        <f>K36*I35</f>
        <v>239922.64499999999</v>
      </c>
      <c r="M36" s="60">
        <v>1</v>
      </c>
      <c r="N36" s="69">
        <f>L36/M36</f>
        <v>239922.64499999999</v>
      </c>
      <c r="O36" s="63" t="s">
        <v>174</v>
      </c>
    </row>
    <row r="37" spans="2:15" x14ac:dyDescent="0.25">
      <c r="D37" s="139"/>
      <c r="E37" s="140">
        <f>E29+E21+E11</f>
        <v>1</v>
      </c>
      <c r="F37" s="141">
        <f>F34+F29</f>
        <v>1812517.29</v>
      </c>
      <c r="G37" s="84" t="s">
        <v>214</v>
      </c>
      <c r="H37" s="85">
        <f>H33+H31+H29</f>
        <v>1</v>
      </c>
      <c r="I37" s="86">
        <f>I33+I31+I29</f>
        <v>1332672</v>
      </c>
      <c r="J37" s="102"/>
      <c r="K37" s="71"/>
      <c r="L37" s="86">
        <f>L33+L32+L31+L30+L29</f>
        <v>1332672</v>
      </c>
      <c r="M37" s="109"/>
      <c r="N37" s="164"/>
      <c r="O37" s="127"/>
    </row>
    <row r="38" spans="2:15" x14ac:dyDescent="0.25">
      <c r="D38" s="38"/>
      <c r="E38" s="128"/>
      <c r="F38" s="55"/>
      <c r="G38" s="142" t="s">
        <v>215</v>
      </c>
      <c r="H38" s="110">
        <f>H35+H34</f>
        <v>1</v>
      </c>
      <c r="I38" s="143">
        <f>I35</f>
        <v>479845.29</v>
      </c>
      <c r="J38" s="38"/>
      <c r="K38" s="56"/>
      <c r="L38" s="143">
        <f>L36+L35</f>
        <v>479845.29</v>
      </c>
      <c r="M38" s="57"/>
      <c r="N38" s="57"/>
      <c r="O38" s="149"/>
    </row>
    <row r="39" spans="2:15" ht="30" x14ac:dyDescent="0.25">
      <c r="B39" s="169" t="s">
        <v>222</v>
      </c>
      <c r="C39" s="170">
        <f>C29+C21+C11</f>
        <v>7266181.8960000006</v>
      </c>
      <c r="D39" s="101" t="s">
        <v>214</v>
      </c>
      <c r="E39" s="144">
        <f>E29+E21+E11</f>
        <v>1</v>
      </c>
      <c r="F39" s="55">
        <f>F29+F21+F11</f>
        <v>7572000</v>
      </c>
      <c r="G39" s="38"/>
      <c r="H39" s="68" t="s">
        <v>213</v>
      </c>
      <c r="I39" s="55">
        <f>I38+I37</f>
        <v>1812517.29</v>
      </c>
      <c r="J39" s="57"/>
      <c r="K39" s="56"/>
      <c r="L39" s="55">
        <f>L38+L37</f>
        <v>1812517.29</v>
      </c>
      <c r="M39" s="57"/>
      <c r="N39" s="57"/>
      <c r="O39" s="149"/>
    </row>
    <row r="40" spans="2:15" ht="30" x14ac:dyDescent="0.25">
      <c r="B40" s="169"/>
      <c r="C40" s="170"/>
      <c r="D40" s="145" t="s">
        <v>215</v>
      </c>
      <c r="E40" s="146">
        <f>E34</f>
        <v>1</v>
      </c>
      <c r="F40" s="55">
        <f>F34</f>
        <v>479845.29</v>
      </c>
      <c r="G40" s="38"/>
      <c r="H40" s="56"/>
      <c r="I40" s="55"/>
      <c r="J40" s="38"/>
      <c r="K40" s="56"/>
      <c r="L40" s="55"/>
      <c r="M40" s="57"/>
      <c r="N40" s="57"/>
      <c r="O40" s="149"/>
    </row>
    <row r="42" spans="2:15" ht="29.25" customHeight="1" x14ac:dyDescent="0.25">
      <c r="B42" s="113"/>
      <c r="C42" s="59">
        <v>2024</v>
      </c>
      <c r="D42" s="59">
        <v>2025</v>
      </c>
      <c r="E42" s="59">
        <v>2023</v>
      </c>
      <c r="F42" s="59">
        <v>2027</v>
      </c>
    </row>
    <row r="43" spans="2:15" ht="29.25" customHeight="1" x14ac:dyDescent="0.25">
      <c r="B43" s="114" t="s">
        <v>34</v>
      </c>
      <c r="C43" s="115">
        <v>479845.29</v>
      </c>
      <c r="D43" s="115">
        <v>479845.29</v>
      </c>
      <c r="E43" s="115">
        <v>479845.29</v>
      </c>
      <c r="F43" s="115">
        <v>479845.29</v>
      </c>
      <c r="I43">
        <f>100-97.9</f>
        <v>2.0999999999999943</v>
      </c>
    </row>
    <row r="44" spans="2:15" ht="29.25" customHeight="1" x14ac:dyDescent="0.25">
      <c r="B44" s="116" t="s">
        <v>198</v>
      </c>
      <c r="C44" s="111">
        <v>7572000</v>
      </c>
      <c r="D44" s="117">
        <v>7771227.3499999996</v>
      </c>
      <c r="E44" s="117">
        <v>7954079.7599999998</v>
      </c>
      <c r="F44" s="117">
        <v>8136932.1699999999</v>
      </c>
    </row>
    <row r="45" spans="2:15" ht="29.25" customHeight="1" x14ac:dyDescent="0.25">
      <c r="B45" s="156" t="s">
        <v>38</v>
      </c>
      <c r="C45" s="157">
        <f t="shared" ref="C45" si="4">6055151.58*1.2</f>
        <v>7266181.8959999997</v>
      </c>
      <c r="D45" s="157">
        <f t="shared" ref="D45" si="5">6236806.12*1.2</f>
        <v>7484167.3439999996</v>
      </c>
      <c r="E45" s="157">
        <f t="shared" ref="E45" si="6">6423910.31*1.2</f>
        <v>7708692.3719999995</v>
      </c>
      <c r="F45" s="157">
        <f t="shared" ref="F45" si="7">6616627.62*1.2</f>
        <v>7939953.1439999994</v>
      </c>
    </row>
  </sheetData>
  <mergeCells count="38">
    <mergeCell ref="B10:B15"/>
    <mergeCell ref="C11:C15"/>
    <mergeCell ref="D11:D15"/>
    <mergeCell ref="E11:E15"/>
    <mergeCell ref="F11:F15"/>
    <mergeCell ref="H11:H13"/>
    <mergeCell ref="I11:I13"/>
    <mergeCell ref="G14:G15"/>
    <mergeCell ref="H14:H15"/>
    <mergeCell ref="I14:I15"/>
    <mergeCell ref="G11:G13"/>
    <mergeCell ref="G21:G22"/>
    <mergeCell ref="H21:H22"/>
    <mergeCell ref="I21:I22"/>
    <mergeCell ref="B28:B36"/>
    <mergeCell ref="C29:C36"/>
    <mergeCell ref="D29:D33"/>
    <mergeCell ref="E29:E33"/>
    <mergeCell ref="F29:F33"/>
    <mergeCell ref="G29:G30"/>
    <mergeCell ref="H29:H30"/>
    <mergeCell ref="B20:B24"/>
    <mergeCell ref="C21:C24"/>
    <mergeCell ref="D21:D24"/>
    <mergeCell ref="E21:E24"/>
    <mergeCell ref="F21:F24"/>
    <mergeCell ref="B39:B40"/>
    <mergeCell ref="C39:C40"/>
    <mergeCell ref="I29:I30"/>
    <mergeCell ref="G31:G32"/>
    <mergeCell ref="H31:H32"/>
    <mergeCell ref="I31:I32"/>
    <mergeCell ref="D35:D36"/>
    <mergeCell ref="G35:G36"/>
    <mergeCell ref="H35:H36"/>
    <mergeCell ref="I35:I36"/>
    <mergeCell ref="E34:E36"/>
    <mergeCell ref="F34:F3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6384-AFFC-4E38-8CB7-4C50D5148E33}">
  <dimension ref="B1:O44"/>
  <sheetViews>
    <sheetView topLeftCell="A14" workbookViewId="0">
      <selection activeCell="H25" sqref="H25"/>
    </sheetView>
  </sheetViews>
  <sheetFormatPr defaultRowHeight="15" x14ac:dyDescent="0.25"/>
  <cols>
    <col min="3" max="3" width="13.85546875" customWidth="1"/>
    <col min="4" max="4" width="14.85546875" customWidth="1"/>
    <col min="5" max="5" width="13.5703125" customWidth="1"/>
    <col min="6" max="6" width="15.140625" customWidth="1"/>
    <col min="8" max="8" width="12" customWidth="1"/>
    <col min="9" max="9" width="13.85546875" customWidth="1"/>
    <col min="12" max="12" width="15.28515625" customWidth="1"/>
    <col min="13" max="13" width="22.42578125" customWidth="1"/>
    <col min="14" max="14" width="24.42578125" style="7" customWidth="1"/>
    <col min="15" max="15" width="14.42578125" customWidth="1"/>
  </cols>
  <sheetData>
    <row r="1" spans="2:15" x14ac:dyDescent="0.25">
      <c r="D1" s="38"/>
      <c r="F1" s="55"/>
      <c r="G1" s="38"/>
      <c r="H1" s="38"/>
      <c r="I1" s="38"/>
      <c r="J1" s="38"/>
      <c r="K1" s="38"/>
      <c r="L1" s="38"/>
      <c r="M1" s="53"/>
      <c r="N1" s="147"/>
      <c r="O1" s="55"/>
    </row>
    <row r="2" spans="2:15" x14ac:dyDescent="0.25">
      <c r="B2" s="112"/>
      <c r="C2" s="112"/>
      <c r="D2" s="112"/>
      <c r="E2" s="112"/>
      <c r="F2" s="112"/>
      <c r="G2" s="112"/>
      <c r="H2" s="112"/>
      <c r="I2" s="112"/>
      <c r="J2" s="112"/>
      <c r="K2" s="38"/>
      <c r="L2" s="38"/>
      <c r="M2" s="53"/>
      <c r="N2" s="147"/>
      <c r="O2" s="55"/>
    </row>
    <row r="3" spans="2:15" ht="20.25" customHeight="1" x14ac:dyDescent="0.25">
      <c r="B3" s="113"/>
      <c r="C3" s="59">
        <v>2024</v>
      </c>
      <c r="D3" s="59">
        <v>2025</v>
      </c>
      <c r="E3" s="59">
        <v>2026</v>
      </c>
      <c r="F3" s="59">
        <v>2027</v>
      </c>
      <c r="G3" s="38"/>
      <c r="H3" s="38"/>
      <c r="I3" s="38"/>
      <c r="J3" s="38"/>
      <c r="K3" s="38"/>
      <c r="L3" s="38"/>
      <c r="M3" s="53"/>
      <c r="N3" s="147"/>
      <c r="O3" s="55"/>
    </row>
    <row r="4" spans="2:15" ht="20.25" customHeight="1" x14ac:dyDescent="0.25">
      <c r="B4" s="114" t="s">
        <v>34</v>
      </c>
      <c r="C4" s="115">
        <v>479845.29</v>
      </c>
      <c r="D4" s="115">
        <v>479845.29</v>
      </c>
      <c r="E4" s="115">
        <v>479845.29</v>
      </c>
      <c r="F4" s="115">
        <v>479845.29</v>
      </c>
      <c r="G4" s="38"/>
      <c r="H4" s="38"/>
      <c r="I4" s="38"/>
      <c r="J4" s="38"/>
      <c r="K4" s="38"/>
      <c r="L4" s="68">
        <v>0.25</v>
      </c>
      <c r="M4" s="57">
        <f>C5*L4</f>
        <v>1893000</v>
      </c>
      <c r="N4" s="147"/>
      <c r="O4" s="55"/>
    </row>
    <row r="5" spans="2:15" ht="20.25" customHeight="1" x14ac:dyDescent="0.25">
      <c r="B5" s="116" t="s">
        <v>198</v>
      </c>
      <c r="C5" s="111">
        <v>7572000</v>
      </c>
      <c r="D5" s="117">
        <v>7771227.3499999996</v>
      </c>
      <c r="E5" s="117">
        <v>7954079.7599999998</v>
      </c>
      <c r="F5" s="117">
        <v>8136932.1699999999</v>
      </c>
      <c r="G5" s="38"/>
      <c r="H5" s="38"/>
      <c r="I5" s="38"/>
      <c r="J5" s="38"/>
      <c r="K5" s="38"/>
      <c r="L5" s="38"/>
      <c r="M5" s="57">
        <f>C4</f>
        <v>479845.29</v>
      </c>
      <c r="N5" s="147"/>
      <c r="O5" s="55"/>
    </row>
    <row r="6" spans="2:15" ht="20.25" customHeight="1" x14ac:dyDescent="0.25">
      <c r="B6" s="155" t="s">
        <v>38</v>
      </c>
      <c r="C6" s="157">
        <f t="shared" ref="C6" si="0">6055151.58*1.2</f>
        <v>7266181.8959999997</v>
      </c>
      <c r="D6" s="157">
        <f t="shared" ref="D6" si="1">6236806.12*1.2</f>
        <v>7484167.3439999996</v>
      </c>
      <c r="E6" s="157">
        <f t="shared" ref="E6" si="2">6423910.31*1.2</f>
        <v>7708692.3719999995</v>
      </c>
      <c r="F6" s="157">
        <f t="shared" ref="F6" si="3">6616627.62*1.2</f>
        <v>7939953.1439999994</v>
      </c>
      <c r="G6" s="38"/>
      <c r="H6" s="38"/>
      <c r="I6" s="38"/>
      <c r="J6" s="38"/>
      <c r="K6" s="38"/>
      <c r="L6" s="38"/>
      <c r="M6" s="57">
        <f>M4-M5</f>
        <v>1413154.71</v>
      </c>
      <c r="N6" s="148">
        <f>M6/C6</f>
        <v>0.19448380596939574</v>
      </c>
      <c r="O6" s="55"/>
    </row>
    <row r="7" spans="2:15" ht="9.75" customHeight="1" x14ac:dyDescent="0.25">
      <c r="D7" s="38"/>
      <c r="F7" s="55"/>
      <c r="G7" s="38"/>
      <c r="H7" s="38"/>
      <c r="I7" s="38"/>
      <c r="J7" s="38"/>
      <c r="K7" s="38"/>
      <c r="L7" s="38"/>
      <c r="M7" s="53"/>
      <c r="N7" s="147"/>
      <c r="O7" s="55"/>
    </row>
    <row r="8" spans="2:15" ht="9.75" customHeight="1" x14ac:dyDescent="0.25">
      <c r="D8" s="38"/>
      <c r="F8" s="55"/>
      <c r="G8" s="38"/>
      <c r="H8" s="38"/>
      <c r="I8" s="38"/>
      <c r="J8" s="38"/>
      <c r="K8" s="38"/>
      <c r="L8" s="38"/>
      <c r="M8" s="53"/>
      <c r="N8" s="147"/>
      <c r="O8" s="55"/>
    </row>
    <row r="9" spans="2:15" ht="9.75" customHeight="1" x14ac:dyDescent="0.25">
      <c r="D9" s="38"/>
      <c r="F9" s="55"/>
      <c r="G9" s="38"/>
      <c r="H9" s="38"/>
      <c r="I9" s="38"/>
      <c r="J9" s="38"/>
      <c r="K9" s="38"/>
      <c r="L9" s="38"/>
      <c r="M9" s="53"/>
      <c r="N9" s="147"/>
      <c r="O9" s="55"/>
    </row>
    <row r="10" spans="2:15" ht="45.75" thickBot="1" x14ac:dyDescent="0.3">
      <c r="B10" s="202" t="s">
        <v>219</v>
      </c>
      <c r="C10" s="60" t="s">
        <v>218</v>
      </c>
      <c r="D10" s="119" t="s">
        <v>199</v>
      </c>
      <c r="E10" s="60" t="s">
        <v>210</v>
      </c>
      <c r="F10" s="119" t="s">
        <v>212</v>
      </c>
      <c r="G10" s="66" t="s">
        <v>201</v>
      </c>
      <c r="H10" s="120" t="s">
        <v>223</v>
      </c>
      <c r="I10" s="118" t="s">
        <v>204</v>
      </c>
      <c r="J10" s="61" t="s">
        <v>203</v>
      </c>
      <c r="K10" s="121" t="s">
        <v>211</v>
      </c>
      <c r="L10" s="69" t="s">
        <v>205</v>
      </c>
      <c r="M10" s="122" t="s">
        <v>252</v>
      </c>
      <c r="N10" s="69" t="s">
        <v>240</v>
      </c>
      <c r="O10" s="150" t="s">
        <v>241</v>
      </c>
    </row>
    <row r="11" spans="2:15" ht="33" customHeight="1" x14ac:dyDescent="0.25">
      <c r="B11" s="202"/>
      <c r="C11" s="203">
        <f>0.15*D6</f>
        <v>1122625.1015999999</v>
      </c>
      <c r="D11" s="190" t="s">
        <v>208</v>
      </c>
      <c r="E11" s="197">
        <v>0.1</v>
      </c>
      <c r="F11" s="223">
        <f>D5*E11</f>
        <v>777122.73499999999</v>
      </c>
      <c r="G11" s="220">
        <v>1</v>
      </c>
      <c r="H11" s="189">
        <v>1</v>
      </c>
      <c r="I11" s="212">
        <f>F11*H11</f>
        <v>777122.73499999999</v>
      </c>
      <c r="J11" s="108" t="s">
        <v>82</v>
      </c>
      <c r="K11" s="90">
        <v>0.21</v>
      </c>
      <c r="L11" s="124">
        <f>I11*K11</f>
        <v>163195.77434999999</v>
      </c>
      <c r="M11" s="62" t="s">
        <v>242</v>
      </c>
      <c r="N11" s="64" t="s">
        <v>206</v>
      </c>
      <c r="O11" s="118">
        <f>L11/1</f>
        <v>163195.77434999999</v>
      </c>
    </row>
    <row r="12" spans="2:15" ht="33" customHeight="1" x14ac:dyDescent="0.25">
      <c r="B12" s="202"/>
      <c r="C12" s="203"/>
      <c r="D12" s="212"/>
      <c r="E12" s="197"/>
      <c r="F12" s="223"/>
      <c r="G12" s="221"/>
      <c r="H12" s="210"/>
      <c r="I12" s="212"/>
      <c r="J12" s="94" t="s">
        <v>82</v>
      </c>
      <c r="K12" s="93">
        <v>0.21</v>
      </c>
      <c r="L12" s="125">
        <f>I11*K12</f>
        <v>163195.77434999999</v>
      </c>
      <c r="M12" s="62" t="s">
        <v>243</v>
      </c>
      <c r="N12" s="64" t="s">
        <v>164</v>
      </c>
      <c r="O12" s="118">
        <f>L12/1</f>
        <v>163195.77434999999</v>
      </c>
    </row>
    <row r="13" spans="2:15" ht="33" customHeight="1" thickBot="1" x14ac:dyDescent="0.3">
      <c r="B13" s="202"/>
      <c r="C13" s="191"/>
      <c r="D13" s="212"/>
      <c r="E13" s="197"/>
      <c r="F13" s="223"/>
      <c r="G13" s="222"/>
      <c r="H13" s="211"/>
      <c r="I13" s="213"/>
      <c r="J13" s="74" t="s">
        <v>82</v>
      </c>
      <c r="K13" s="75">
        <v>0.57999999999999996</v>
      </c>
      <c r="L13" s="76">
        <f>K13*I11</f>
        <v>450731.18629999994</v>
      </c>
      <c r="M13" s="53" t="s">
        <v>244</v>
      </c>
      <c r="N13" s="62" t="s">
        <v>236</v>
      </c>
      <c r="O13" s="118">
        <f>L13</f>
        <v>450731.18629999994</v>
      </c>
    </row>
    <row r="14" spans="2:15" ht="33" customHeight="1" x14ac:dyDescent="0.25">
      <c r="B14" s="202"/>
      <c r="C14" s="191"/>
      <c r="D14" s="212"/>
      <c r="E14" s="197"/>
      <c r="F14" s="223"/>
      <c r="G14" s="214">
        <v>2</v>
      </c>
      <c r="H14" s="216">
        <v>0</v>
      </c>
      <c r="I14" s="218">
        <f>F11*H14</f>
        <v>0</v>
      </c>
      <c r="J14" s="77" t="s">
        <v>90</v>
      </c>
      <c r="K14" s="78">
        <v>0</v>
      </c>
      <c r="L14" s="79">
        <f>K14*I14</f>
        <v>0</v>
      </c>
      <c r="M14" s="62" t="s">
        <v>245</v>
      </c>
      <c r="N14" s="64" t="s">
        <v>165</v>
      </c>
      <c r="O14" s="118">
        <v>0</v>
      </c>
    </row>
    <row r="15" spans="2:15" ht="33" customHeight="1" thickBot="1" x14ac:dyDescent="0.3">
      <c r="B15" s="202"/>
      <c r="C15" s="191"/>
      <c r="D15" s="213"/>
      <c r="E15" s="197"/>
      <c r="F15" s="223"/>
      <c r="G15" s="215"/>
      <c r="H15" s="217"/>
      <c r="I15" s="219"/>
      <c r="J15" s="80" t="s">
        <v>92</v>
      </c>
      <c r="K15" s="81">
        <v>0</v>
      </c>
      <c r="L15" s="82">
        <f>K15*I14</f>
        <v>0</v>
      </c>
      <c r="M15" s="62" t="s">
        <v>246</v>
      </c>
      <c r="N15" s="64" t="s">
        <v>166</v>
      </c>
      <c r="O15" s="118">
        <v>0</v>
      </c>
    </row>
    <row r="16" spans="2:15" ht="33" customHeight="1" x14ac:dyDescent="0.25">
      <c r="B16" s="53"/>
      <c r="C16" s="53"/>
      <c r="D16" s="83"/>
      <c r="E16" s="126"/>
      <c r="F16" s="57"/>
      <c r="G16" s="84" t="s">
        <v>213</v>
      </c>
      <c r="H16" s="85">
        <f>H14+H11</f>
        <v>1</v>
      </c>
      <c r="I16" s="86">
        <f>I14+I11</f>
        <v>777122.73499999999</v>
      </c>
      <c r="J16" s="87"/>
      <c r="K16" s="88">
        <f>K13+K12+K11</f>
        <v>0.99999999999999989</v>
      </c>
      <c r="L16" s="86">
        <f>L15+L14+L13+L12+L11</f>
        <v>777122.73499999987</v>
      </c>
      <c r="M16" s="109"/>
      <c r="N16" s="127"/>
      <c r="O16" s="55"/>
    </row>
    <row r="17" spans="2:15" ht="11.25" customHeight="1" x14ac:dyDescent="0.25">
      <c r="D17" s="55"/>
      <c r="E17" s="128"/>
      <c r="F17" s="55"/>
      <c r="G17" s="38"/>
      <c r="H17" s="56"/>
      <c r="I17" s="55"/>
      <c r="J17" s="38"/>
      <c r="K17" s="56"/>
      <c r="L17" s="55"/>
      <c r="M17" s="57"/>
      <c r="N17" s="149"/>
      <c r="O17" s="55"/>
    </row>
    <row r="18" spans="2:15" ht="11.25" customHeight="1" x14ac:dyDescent="0.25">
      <c r="D18" s="129"/>
      <c r="E18" s="128"/>
      <c r="F18" s="55"/>
      <c r="G18" s="53"/>
      <c r="H18" s="56"/>
      <c r="I18" s="55"/>
      <c r="J18" s="38"/>
      <c r="K18" s="56"/>
      <c r="L18" s="55"/>
      <c r="M18" s="57"/>
      <c r="N18" s="149"/>
      <c r="O18" s="55"/>
    </row>
    <row r="19" spans="2:15" ht="11.25" customHeight="1" x14ac:dyDescent="0.25">
      <c r="D19" s="55"/>
      <c r="E19" s="128"/>
      <c r="F19" s="55"/>
      <c r="G19" s="53"/>
      <c r="H19" s="56"/>
      <c r="I19" s="130"/>
      <c r="J19" s="130"/>
      <c r="K19" s="130"/>
      <c r="L19" s="130"/>
      <c r="M19" s="131"/>
      <c r="N19" s="147"/>
      <c r="O19" s="55"/>
    </row>
    <row r="20" spans="2:15" ht="57.75" customHeight="1" thickBot="1" x14ac:dyDescent="0.3">
      <c r="B20" s="202" t="s">
        <v>216</v>
      </c>
      <c r="C20" s="60" t="s">
        <v>220</v>
      </c>
      <c r="D20" s="119" t="s">
        <v>199</v>
      </c>
      <c r="E20" s="132" t="s">
        <v>210</v>
      </c>
      <c r="F20" s="119" t="s">
        <v>212</v>
      </c>
      <c r="G20" s="66" t="s">
        <v>201</v>
      </c>
      <c r="H20" s="120" t="s">
        <v>224</v>
      </c>
      <c r="I20" s="133" t="s">
        <v>204</v>
      </c>
      <c r="J20" s="134" t="s">
        <v>203</v>
      </c>
      <c r="K20" s="135" t="s">
        <v>200</v>
      </c>
      <c r="L20" s="133" t="s">
        <v>205</v>
      </c>
      <c r="M20" s="122" t="s">
        <v>252</v>
      </c>
      <c r="N20" s="58" t="s">
        <v>240</v>
      </c>
      <c r="O20" s="123" t="s">
        <v>241</v>
      </c>
    </row>
    <row r="21" spans="2:15" ht="35.25" customHeight="1" x14ac:dyDescent="0.25">
      <c r="B21" s="202"/>
      <c r="C21" s="203">
        <f>0.6*D6</f>
        <v>4490500.4063999997</v>
      </c>
      <c r="D21" s="204" t="s">
        <v>208</v>
      </c>
      <c r="E21" s="207">
        <v>0.72099999999999997</v>
      </c>
      <c r="F21" s="198">
        <f>D5*E21</f>
        <v>5603054.9193499992</v>
      </c>
      <c r="G21" s="187">
        <v>3</v>
      </c>
      <c r="H21" s="189">
        <v>0.4</v>
      </c>
      <c r="I21" s="190">
        <f>H21*F21</f>
        <v>2241221.9677399998</v>
      </c>
      <c r="J21" s="72" t="s">
        <v>94</v>
      </c>
      <c r="K21" s="70">
        <v>0.7</v>
      </c>
      <c r="L21" s="89">
        <f>I21*K21</f>
        <v>1568855.3774179998</v>
      </c>
      <c r="M21" s="62">
        <v>4</v>
      </c>
      <c r="N21" s="63" t="s">
        <v>169</v>
      </c>
      <c r="O21" s="118">
        <f>L21/5</f>
        <v>313771.07548359997</v>
      </c>
    </row>
    <row r="22" spans="2:15" ht="35.25" customHeight="1" x14ac:dyDescent="0.25">
      <c r="B22" s="202"/>
      <c r="C22" s="191"/>
      <c r="D22" s="205"/>
      <c r="E22" s="208"/>
      <c r="F22" s="198"/>
      <c r="G22" s="188"/>
      <c r="H22" s="176"/>
      <c r="I22" s="178"/>
      <c r="J22" s="91" t="s">
        <v>202</v>
      </c>
      <c r="K22" s="70">
        <v>0.3</v>
      </c>
      <c r="L22" s="89">
        <f>I21*K22</f>
        <v>672366.59032199986</v>
      </c>
      <c r="M22" s="60">
        <v>1</v>
      </c>
      <c r="N22" s="63" t="s">
        <v>167</v>
      </c>
      <c r="O22" s="118">
        <f>L22/1</f>
        <v>672366.59032199986</v>
      </c>
    </row>
    <row r="23" spans="2:15" ht="35.25" customHeight="1" thickBot="1" x14ac:dyDescent="0.3">
      <c r="B23" s="202"/>
      <c r="C23" s="191"/>
      <c r="D23" s="205"/>
      <c r="E23" s="208"/>
      <c r="F23" s="198"/>
      <c r="G23" s="92">
        <v>5</v>
      </c>
      <c r="H23" s="93">
        <v>0.32</v>
      </c>
      <c r="I23" s="73">
        <f>H23*F21</f>
        <v>1792977.5741919999</v>
      </c>
      <c r="J23" s="94" t="s">
        <v>101</v>
      </c>
      <c r="K23" s="93">
        <v>1</v>
      </c>
      <c r="L23" s="73">
        <f>I23*K23</f>
        <v>1792977.5741919999</v>
      </c>
      <c r="M23" s="60">
        <v>5</v>
      </c>
      <c r="N23" s="65" t="s">
        <v>171</v>
      </c>
      <c r="O23" s="118">
        <f>L23/6</f>
        <v>298829.59569866664</v>
      </c>
    </row>
    <row r="24" spans="2:15" ht="35.25" customHeight="1" thickBot="1" x14ac:dyDescent="0.3">
      <c r="B24" s="202"/>
      <c r="C24" s="191"/>
      <c r="D24" s="206"/>
      <c r="E24" s="209"/>
      <c r="F24" s="198"/>
      <c r="G24" s="95">
        <v>7</v>
      </c>
      <c r="H24" s="96">
        <v>0.28000000000000003</v>
      </c>
      <c r="I24" s="97">
        <f>H24*F21</f>
        <v>1568855.377418</v>
      </c>
      <c r="J24" s="98" t="s">
        <v>107</v>
      </c>
      <c r="K24" s="96">
        <v>1</v>
      </c>
      <c r="L24" s="99">
        <f>I24*K24</f>
        <v>1568855.377418</v>
      </c>
      <c r="M24" s="62">
        <v>4</v>
      </c>
      <c r="N24" s="65" t="s">
        <v>163</v>
      </c>
      <c r="O24" s="118">
        <f>L24/4</f>
        <v>392213.8443545</v>
      </c>
    </row>
    <row r="25" spans="2:15" ht="35.25" customHeight="1" x14ac:dyDescent="0.25">
      <c r="B25" s="53"/>
      <c r="C25" s="53"/>
      <c r="D25" s="100"/>
      <c r="E25" s="126"/>
      <c r="F25" s="57"/>
      <c r="G25" s="101" t="s">
        <v>213</v>
      </c>
      <c r="H25" s="85">
        <f>H24+H23+H21</f>
        <v>1</v>
      </c>
      <c r="I25" s="86">
        <f>I24+I23+I21</f>
        <v>5603054.9193500001</v>
      </c>
      <c r="J25" s="102"/>
      <c r="K25" s="103"/>
      <c r="L25" s="86">
        <f>L24+L23+L22+L21</f>
        <v>5603054.9193500001</v>
      </c>
      <c r="M25" s="109"/>
      <c r="N25" s="67"/>
      <c r="O25" s="55"/>
    </row>
    <row r="26" spans="2:15" ht="12.75" customHeight="1" x14ac:dyDescent="0.25">
      <c r="D26" s="100"/>
      <c r="E26" s="128"/>
      <c r="F26" s="55"/>
      <c r="G26" s="35"/>
      <c r="H26" s="104"/>
      <c r="I26" s="105"/>
      <c r="J26" s="100"/>
      <c r="K26" s="103"/>
      <c r="L26" s="105"/>
      <c r="M26" s="100"/>
      <c r="N26" s="149"/>
      <c r="O26" s="55"/>
    </row>
    <row r="27" spans="2:15" ht="12.75" customHeight="1" x14ac:dyDescent="0.25">
      <c r="D27" s="100"/>
      <c r="E27" s="128"/>
      <c r="F27" s="55"/>
      <c r="G27" s="35"/>
      <c r="H27" s="104"/>
      <c r="I27" s="105"/>
      <c r="J27" s="100"/>
      <c r="K27" s="103"/>
      <c r="L27" s="105"/>
      <c r="M27" s="100"/>
      <c r="N27" s="149"/>
      <c r="O27" s="55"/>
    </row>
    <row r="28" spans="2:15" ht="57.75" customHeight="1" x14ac:dyDescent="0.25">
      <c r="B28" s="191" t="s">
        <v>217</v>
      </c>
      <c r="C28" s="60" t="s">
        <v>221</v>
      </c>
      <c r="D28" s="69" t="s">
        <v>199</v>
      </c>
      <c r="E28" s="137" t="s">
        <v>210</v>
      </c>
      <c r="F28" s="119" t="s">
        <v>212</v>
      </c>
      <c r="G28" s="60" t="s">
        <v>201</v>
      </c>
      <c r="H28" s="120" t="s">
        <v>224</v>
      </c>
      <c r="I28" s="118" t="s">
        <v>204</v>
      </c>
      <c r="J28" s="61" t="s">
        <v>203</v>
      </c>
      <c r="K28" s="138" t="s">
        <v>200</v>
      </c>
      <c r="L28" s="118" t="s">
        <v>205</v>
      </c>
      <c r="M28" s="122" t="s">
        <v>252</v>
      </c>
      <c r="N28" s="69" t="s">
        <v>240</v>
      </c>
      <c r="O28" s="123" t="s">
        <v>241</v>
      </c>
    </row>
    <row r="29" spans="2:15" ht="34.5" customHeight="1" x14ac:dyDescent="0.25">
      <c r="B29" s="191"/>
      <c r="C29" s="192">
        <f>0.25*D6</f>
        <v>1871041.8359999999</v>
      </c>
      <c r="D29" s="192" t="s">
        <v>209</v>
      </c>
      <c r="E29" s="197">
        <v>0.17899999999999999</v>
      </c>
      <c r="F29" s="198">
        <f>D5*E29</f>
        <v>1391049.6956499999</v>
      </c>
      <c r="G29" s="199">
        <v>3</v>
      </c>
      <c r="H29" s="200">
        <v>0.45</v>
      </c>
      <c r="I29" s="171">
        <f>F29*H29</f>
        <v>625972.36304249999</v>
      </c>
      <c r="J29" s="61" t="s">
        <v>96</v>
      </c>
      <c r="K29" s="106">
        <v>0.55000000000000004</v>
      </c>
      <c r="L29" s="118">
        <f>K29*I29</f>
        <v>344284.79967337503</v>
      </c>
      <c r="M29" s="60" t="s">
        <v>248</v>
      </c>
      <c r="N29" s="63" t="s">
        <v>250</v>
      </c>
      <c r="O29" s="118">
        <f>L29/1</f>
        <v>344284.79967337503</v>
      </c>
    </row>
    <row r="30" spans="2:15" ht="34.5" customHeight="1" x14ac:dyDescent="0.25">
      <c r="B30" s="191"/>
      <c r="C30" s="193"/>
      <c r="D30" s="195"/>
      <c r="E30" s="197"/>
      <c r="F30" s="198"/>
      <c r="G30" s="194"/>
      <c r="H30" s="201"/>
      <c r="I30" s="172"/>
      <c r="J30" s="61" t="s">
        <v>96</v>
      </c>
      <c r="K30" s="106">
        <v>0.45</v>
      </c>
      <c r="L30" s="118">
        <f>K30*I29</f>
        <v>281687.56336912501</v>
      </c>
      <c r="M30" s="60" t="s">
        <v>248</v>
      </c>
      <c r="N30" s="63" t="s">
        <v>168</v>
      </c>
      <c r="O30" s="118">
        <f>L30/1</f>
        <v>281687.56336912501</v>
      </c>
    </row>
    <row r="31" spans="2:15" ht="34.5" customHeight="1" x14ac:dyDescent="0.25">
      <c r="B31" s="191"/>
      <c r="C31" s="193"/>
      <c r="D31" s="195"/>
      <c r="E31" s="197"/>
      <c r="F31" s="198"/>
      <c r="G31" s="173">
        <v>4</v>
      </c>
      <c r="H31" s="175">
        <v>0.43</v>
      </c>
      <c r="I31" s="177">
        <f>F29*H31</f>
        <v>598151.3691295</v>
      </c>
      <c r="J31" s="91" t="s">
        <v>99</v>
      </c>
      <c r="K31" s="70">
        <v>0.5</v>
      </c>
      <c r="L31" s="107">
        <f>K31*I31</f>
        <v>299075.68456475</v>
      </c>
      <c r="M31" s="60" t="s">
        <v>248</v>
      </c>
      <c r="N31" s="63" t="s">
        <v>176</v>
      </c>
      <c r="O31" s="118">
        <f>L31/1</f>
        <v>299075.68456475</v>
      </c>
    </row>
    <row r="32" spans="2:15" ht="34.5" customHeight="1" x14ac:dyDescent="0.25">
      <c r="B32" s="191"/>
      <c r="C32" s="193"/>
      <c r="D32" s="195"/>
      <c r="E32" s="197"/>
      <c r="F32" s="198"/>
      <c r="G32" s="174"/>
      <c r="H32" s="176"/>
      <c r="I32" s="178"/>
      <c r="J32" s="91" t="s">
        <v>100</v>
      </c>
      <c r="K32" s="70">
        <v>0.5</v>
      </c>
      <c r="L32" s="107">
        <f>K32*I31</f>
        <v>299075.68456475</v>
      </c>
      <c r="M32" s="60" t="s">
        <v>248</v>
      </c>
      <c r="N32" s="63" t="s">
        <v>170</v>
      </c>
      <c r="O32" s="118">
        <f>L32/1</f>
        <v>299075.68456475</v>
      </c>
    </row>
    <row r="33" spans="2:15" ht="34.5" customHeight="1" x14ac:dyDescent="0.25">
      <c r="B33" s="191"/>
      <c r="C33" s="193"/>
      <c r="D33" s="196"/>
      <c r="E33" s="197"/>
      <c r="F33" s="198"/>
      <c r="G33" s="91">
        <v>6</v>
      </c>
      <c r="H33" s="70">
        <v>0.12</v>
      </c>
      <c r="I33" s="107">
        <f>F29*H33</f>
        <v>166925.96347799999</v>
      </c>
      <c r="J33" s="91" t="s">
        <v>104</v>
      </c>
      <c r="K33" s="70">
        <v>1</v>
      </c>
      <c r="L33" s="107">
        <f>K33*I33</f>
        <v>166925.96347799999</v>
      </c>
      <c r="M33" s="60" t="s">
        <v>248</v>
      </c>
      <c r="N33" s="65" t="s">
        <v>172</v>
      </c>
      <c r="O33" s="118"/>
    </row>
    <row r="34" spans="2:15" ht="34.5" customHeight="1" x14ac:dyDescent="0.25">
      <c r="B34" s="191"/>
      <c r="C34" s="193"/>
      <c r="D34" s="179" t="s">
        <v>207</v>
      </c>
      <c r="E34" s="224">
        <v>1</v>
      </c>
      <c r="F34" s="225">
        <f>D4*E34</f>
        <v>479845.29</v>
      </c>
      <c r="G34" s="173">
        <v>8</v>
      </c>
      <c r="H34" s="175">
        <v>1</v>
      </c>
      <c r="I34" s="177">
        <f>H34*C4</f>
        <v>479845.29</v>
      </c>
      <c r="J34" s="91" t="s">
        <v>111</v>
      </c>
      <c r="K34" s="70">
        <v>0.5</v>
      </c>
      <c r="L34" s="107">
        <f>K34*I34</f>
        <v>239922.64499999999</v>
      </c>
      <c r="M34" s="60" t="s">
        <v>248</v>
      </c>
      <c r="N34" s="65" t="s">
        <v>173</v>
      </c>
      <c r="O34" s="118">
        <f>L34/1</f>
        <v>239922.64499999999</v>
      </c>
    </row>
    <row r="35" spans="2:15" ht="34.5" customHeight="1" x14ac:dyDescent="0.25">
      <c r="B35" s="191"/>
      <c r="C35" s="194"/>
      <c r="D35" s="180"/>
      <c r="E35" s="224"/>
      <c r="F35" s="225"/>
      <c r="G35" s="174"/>
      <c r="H35" s="176"/>
      <c r="I35" s="178"/>
      <c r="J35" s="91" t="s">
        <v>112</v>
      </c>
      <c r="K35" s="70">
        <v>0.5</v>
      </c>
      <c r="L35" s="107">
        <f>K35*I34</f>
        <v>239922.64499999999</v>
      </c>
      <c r="M35" s="60" t="s">
        <v>248</v>
      </c>
      <c r="N35" s="63" t="s">
        <v>174</v>
      </c>
      <c r="O35" s="118">
        <f>L35/1</f>
        <v>239922.64499999999</v>
      </c>
    </row>
    <row r="36" spans="2:15" ht="37.5" customHeight="1" x14ac:dyDescent="0.25">
      <c r="D36" s="139"/>
      <c r="E36" s="158">
        <f>E29+E21+E11</f>
        <v>0.99999999999999989</v>
      </c>
      <c r="F36" s="57">
        <f>F34+F29</f>
        <v>1870894.9856499999</v>
      </c>
      <c r="G36" s="101" t="s">
        <v>214</v>
      </c>
      <c r="H36" s="85">
        <f>H33+H31+H29</f>
        <v>1</v>
      </c>
      <c r="I36" s="86">
        <f>I33+I31+I29</f>
        <v>1391049.6956500001</v>
      </c>
      <c r="J36" s="102"/>
      <c r="K36" s="71"/>
      <c r="L36" s="86">
        <f>L33+L32+L31+L30+L29</f>
        <v>1391049.6956500001</v>
      </c>
      <c r="M36" s="109"/>
      <c r="N36" s="127"/>
      <c r="O36" s="55"/>
    </row>
    <row r="37" spans="2:15" ht="40.5" customHeight="1" x14ac:dyDescent="0.25">
      <c r="D37" s="38"/>
      <c r="E37" s="128"/>
      <c r="F37" s="55"/>
      <c r="G37" s="145" t="s">
        <v>215</v>
      </c>
      <c r="H37" s="110">
        <f>H34</f>
        <v>1</v>
      </c>
      <c r="I37" s="143">
        <f>I34</f>
        <v>479845.29</v>
      </c>
      <c r="J37" s="38"/>
      <c r="K37" s="56"/>
      <c r="L37" s="143">
        <f>L35+L34</f>
        <v>479845.29</v>
      </c>
      <c r="M37" s="57"/>
      <c r="N37" s="149"/>
      <c r="O37" s="55"/>
    </row>
    <row r="38" spans="2:15" ht="30" x14ac:dyDescent="0.25">
      <c r="B38" s="169" t="s">
        <v>222</v>
      </c>
      <c r="C38" s="170">
        <f>C29+C21+C11</f>
        <v>7484167.3439999996</v>
      </c>
      <c r="D38" s="101" t="s">
        <v>214</v>
      </c>
      <c r="E38" s="144">
        <f>E29+E21+E11</f>
        <v>0.99999999999999989</v>
      </c>
      <c r="F38" s="55">
        <f>F29+F21+F11</f>
        <v>7771227.3499999996</v>
      </c>
      <c r="G38" s="38"/>
      <c r="H38" s="68" t="s">
        <v>213</v>
      </c>
      <c r="I38" s="55">
        <f>I37+I36</f>
        <v>1870894.9856500002</v>
      </c>
      <c r="J38" s="57"/>
      <c r="K38" s="56"/>
      <c r="L38" s="55">
        <f>L37+L36</f>
        <v>1870894.9856500002</v>
      </c>
      <c r="M38" s="57"/>
      <c r="N38" s="149"/>
      <c r="O38" s="55"/>
    </row>
    <row r="39" spans="2:15" ht="30" x14ac:dyDescent="0.25">
      <c r="B39" s="169"/>
      <c r="C39" s="170"/>
      <c r="D39" s="145" t="s">
        <v>215</v>
      </c>
      <c r="E39" s="146">
        <f>E34</f>
        <v>1</v>
      </c>
      <c r="F39" s="55">
        <f>F34</f>
        <v>479845.29</v>
      </c>
      <c r="G39" s="38"/>
      <c r="H39" s="56"/>
      <c r="I39" s="55"/>
      <c r="J39" s="38"/>
      <c r="K39" s="56"/>
      <c r="L39" s="55"/>
      <c r="M39" s="57"/>
      <c r="N39" s="149"/>
      <c r="O39" s="55"/>
    </row>
    <row r="41" spans="2:15" ht="30" customHeight="1" x14ac:dyDescent="0.25">
      <c r="B41" s="113"/>
      <c r="C41" s="59">
        <v>2024</v>
      </c>
      <c r="D41" s="59">
        <v>2025</v>
      </c>
      <c r="E41" s="59">
        <v>2026</v>
      </c>
      <c r="F41" s="59">
        <v>2027</v>
      </c>
    </row>
    <row r="42" spans="2:15" ht="30" customHeight="1" x14ac:dyDescent="0.25">
      <c r="B42" s="114" t="s">
        <v>34</v>
      </c>
      <c r="C42" s="115">
        <v>479845.29</v>
      </c>
      <c r="D42" s="115">
        <v>479845.29</v>
      </c>
      <c r="E42" s="115">
        <v>479845.29</v>
      </c>
      <c r="F42" s="115">
        <v>479845.29</v>
      </c>
    </row>
    <row r="43" spans="2:15" ht="30" customHeight="1" x14ac:dyDescent="0.25">
      <c r="B43" s="116" t="s">
        <v>198</v>
      </c>
      <c r="C43" s="111">
        <v>7572000</v>
      </c>
      <c r="D43" s="117">
        <v>7771227.3499999996</v>
      </c>
      <c r="E43" s="117">
        <v>7954079.7599999998</v>
      </c>
      <c r="F43" s="117">
        <v>8136932.1699999999</v>
      </c>
    </row>
    <row r="44" spans="2:15" ht="30" customHeight="1" x14ac:dyDescent="0.25">
      <c r="B44" s="155" t="s">
        <v>38</v>
      </c>
      <c r="C44" s="157">
        <f t="shared" ref="C44" si="4">6055151.58*1.2</f>
        <v>7266181.8959999997</v>
      </c>
      <c r="D44" s="157">
        <f t="shared" ref="D44" si="5">6236806.12*1.2</f>
        <v>7484167.3439999996</v>
      </c>
      <c r="E44" s="157">
        <f t="shared" ref="E44" si="6">6423910.31*1.2</f>
        <v>7708692.3719999995</v>
      </c>
      <c r="F44" s="157">
        <f t="shared" ref="F44" si="7">6616627.62*1.2</f>
        <v>7939953.1439999994</v>
      </c>
    </row>
  </sheetData>
  <mergeCells count="38">
    <mergeCell ref="B10:B15"/>
    <mergeCell ref="C11:C15"/>
    <mergeCell ref="D11:D15"/>
    <mergeCell ref="E11:E15"/>
    <mergeCell ref="F11:F15"/>
    <mergeCell ref="H11:H13"/>
    <mergeCell ref="I11:I13"/>
    <mergeCell ref="G14:G15"/>
    <mergeCell ref="H14:H15"/>
    <mergeCell ref="I14:I15"/>
    <mergeCell ref="G11:G13"/>
    <mergeCell ref="G21:G22"/>
    <mergeCell ref="H21:H22"/>
    <mergeCell ref="I21:I22"/>
    <mergeCell ref="B28:B35"/>
    <mergeCell ref="C29:C35"/>
    <mergeCell ref="D29:D33"/>
    <mergeCell ref="E29:E33"/>
    <mergeCell ref="F29:F33"/>
    <mergeCell ref="G29:G30"/>
    <mergeCell ref="H29:H30"/>
    <mergeCell ref="B20:B24"/>
    <mergeCell ref="C21:C24"/>
    <mergeCell ref="D21:D24"/>
    <mergeCell ref="E21:E24"/>
    <mergeCell ref="F21:F24"/>
    <mergeCell ref="B38:B39"/>
    <mergeCell ref="C38:C39"/>
    <mergeCell ref="I29:I30"/>
    <mergeCell ref="G31:G32"/>
    <mergeCell ref="H31:H32"/>
    <mergeCell ref="I31:I32"/>
    <mergeCell ref="D34:D35"/>
    <mergeCell ref="E34:E35"/>
    <mergeCell ref="F34:F35"/>
    <mergeCell ref="G34:G35"/>
    <mergeCell ref="H34:H35"/>
    <mergeCell ref="I34:I3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0419D-B7E2-4256-95E6-C72B7DA87107}">
  <dimension ref="B1:O44"/>
  <sheetViews>
    <sheetView topLeftCell="A20" workbookViewId="0">
      <selection activeCell="H23" sqref="H23"/>
    </sheetView>
  </sheetViews>
  <sheetFormatPr defaultRowHeight="15" x14ac:dyDescent="0.25"/>
  <cols>
    <col min="3" max="3" width="13.85546875" customWidth="1"/>
    <col min="4" max="4" width="14.85546875" customWidth="1"/>
    <col min="5" max="5" width="13.5703125" customWidth="1"/>
    <col min="6" max="6" width="15.140625" customWidth="1"/>
    <col min="8" max="8" width="12" customWidth="1"/>
    <col min="9" max="9" width="13.85546875" customWidth="1"/>
    <col min="12" max="12" width="15.28515625" customWidth="1"/>
    <col min="13" max="13" width="24.7109375" customWidth="1"/>
    <col min="14" max="14" width="13" style="7" customWidth="1"/>
    <col min="15" max="15" width="14.42578125" customWidth="1"/>
  </cols>
  <sheetData>
    <row r="1" spans="2:15" x14ac:dyDescent="0.25">
      <c r="D1" s="38"/>
      <c r="F1" s="55"/>
      <c r="G1" s="38"/>
      <c r="H1" s="38"/>
      <c r="I1" s="38"/>
      <c r="J1" s="38"/>
      <c r="K1" s="38"/>
      <c r="L1" s="38"/>
      <c r="M1" s="53"/>
      <c r="N1" s="147"/>
      <c r="O1" s="55"/>
    </row>
    <row r="2" spans="2:15" x14ac:dyDescent="0.25">
      <c r="B2" s="112"/>
      <c r="C2" s="112"/>
      <c r="D2" s="112"/>
      <c r="E2" s="112"/>
      <c r="F2" s="112"/>
      <c r="G2" s="112"/>
      <c r="H2" s="112"/>
      <c r="I2" s="112"/>
      <c r="J2" s="112"/>
      <c r="K2" s="38"/>
      <c r="L2" s="38"/>
      <c r="M2" s="53"/>
      <c r="N2" s="147"/>
      <c r="O2" s="55"/>
    </row>
    <row r="3" spans="2:15" ht="20.25" customHeight="1" x14ac:dyDescent="0.25">
      <c r="B3" s="113"/>
      <c r="C3" s="59">
        <v>2024</v>
      </c>
      <c r="D3" s="59">
        <v>2025</v>
      </c>
      <c r="E3" s="59">
        <v>2026</v>
      </c>
      <c r="F3" s="59">
        <v>2027</v>
      </c>
      <c r="G3" s="38"/>
      <c r="H3" s="38"/>
      <c r="I3" s="38"/>
      <c r="J3" s="38"/>
      <c r="K3" s="38"/>
      <c r="L3" s="38"/>
      <c r="M3" s="53"/>
      <c r="N3" s="147"/>
      <c r="O3" s="55"/>
    </row>
    <row r="4" spans="2:15" ht="20.25" customHeight="1" x14ac:dyDescent="0.25">
      <c r="B4" s="114" t="s">
        <v>34</v>
      </c>
      <c r="C4" s="115">
        <v>479845.29</v>
      </c>
      <c r="D4" s="115">
        <v>479845.29</v>
      </c>
      <c r="E4" s="115">
        <v>479845.29</v>
      </c>
      <c r="F4" s="115">
        <v>479845.29</v>
      </c>
      <c r="G4" s="38"/>
      <c r="H4" s="38"/>
      <c r="I4" s="38"/>
      <c r="J4" s="38"/>
      <c r="K4" s="38"/>
      <c r="L4" s="68">
        <v>0.25</v>
      </c>
      <c r="M4" s="57">
        <f>C5*L4</f>
        <v>1893000</v>
      </c>
      <c r="N4" s="147"/>
      <c r="O4" s="55"/>
    </row>
    <row r="5" spans="2:15" ht="20.25" customHeight="1" x14ac:dyDescent="0.25">
      <c r="B5" s="116" t="s">
        <v>198</v>
      </c>
      <c r="C5" s="111">
        <v>7572000</v>
      </c>
      <c r="D5" s="117">
        <v>7771227.3499999996</v>
      </c>
      <c r="E5" s="117">
        <v>7954079.7599999998</v>
      </c>
      <c r="F5" s="117">
        <v>8136932.1699999999</v>
      </c>
      <c r="G5" s="38"/>
      <c r="H5" s="38"/>
      <c r="I5" s="38"/>
      <c r="J5" s="38"/>
      <c r="K5" s="38"/>
      <c r="L5" s="38"/>
      <c r="M5" s="57">
        <f>C4</f>
        <v>479845.29</v>
      </c>
      <c r="N5" s="147"/>
      <c r="O5" s="55"/>
    </row>
    <row r="6" spans="2:15" ht="20.25" customHeight="1" x14ac:dyDescent="0.25">
      <c r="B6" s="155" t="s">
        <v>38</v>
      </c>
      <c r="C6" s="157">
        <f t="shared" ref="C6" si="0">6055151.58*1.2</f>
        <v>7266181.8959999997</v>
      </c>
      <c r="D6" s="157">
        <f t="shared" ref="D6" si="1">6236806.12*1.2</f>
        <v>7484167.3439999996</v>
      </c>
      <c r="E6" s="157">
        <f t="shared" ref="E6" si="2">6423910.31*1.2</f>
        <v>7708692.3719999995</v>
      </c>
      <c r="F6" s="157">
        <f t="shared" ref="F6" si="3">6616627.62*1.2</f>
        <v>7939953.1439999994</v>
      </c>
      <c r="G6" s="38"/>
      <c r="H6" s="38"/>
      <c r="I6" s="38"/>
      <c r="J6" s="38"/>
      <c r="K6" s="38"/>
      <c r="L6" s="38"/>
      <c r="M6" s="57">
        <f>M4-M5</f>
        <v>1413154.71</v>
      </c>
      <c r="N6" s="148">
        <f>M6/C6</f>
        <v>0.19448380596939574</v>
      </c>
      <c r="O6" s="55"/>
    </row>
    <row r="7" spans="2:15" ht="9.75" customHeight="1" x14ac:dyDescent="0.25">
      <c r="D7" s="38"/>
      <c r="F7" s="55"/>
      <c r="G7" s="38"/>
      <c r="H7" s="38"/>
      <c r="I7" s="38"/>
      <c r="J7" s="38"/>
      <c r="K7" s="38"/>
      <c r="L7" s="38"/>
      <c r="M7" s="53"/>
      <c r="N7" s="147"/>
      <c r="O7" s="55"/>
    </row>
    <row r="8" spans="2:15" ht="9.75" customHeight="1" x14ac:dyDescent="0.25">
      <c r="D8" s="38"/>
      <c r="F8" s="55"/>
      <c r="G8" s="38"/>
      <c r="H8" s="38"/>
      <c r="I8" s="38"/>
      <c r="J8" s="38"/>
      <c r="K8" s="38"/>
      <c r="L8" s="38"/>
      <c r="M8" s="53"/>
      <c r="N8" s="147"/>
      <c r="O8" s="55"/>
    </row>
    <row r="9" spans="2:15" ht="9.75" customHeight="1" x14ac:dyDescent="0.25">
      <c r="D9" s="38"/>
      <c r="F9" s="55"/>
      <c r="G9" s="38"/>
      <c r="H9" s="38"/>
      <c r="I9" s="38"/>
      <c r="J9" s="38"/>
      <c r="K9" s="38"/>
      <c r="L9" s="38"/>
      <c r="M9" s="53"/>
      <c r="N9" s="147"/>
      <c r="O9" s="55"/>
    </row>
    <row r="10" spans="2:15" ht="45.75" thickBot="1" x14ac:dyDescent="0.3">
      <c r="B10" s="202" t="s">
        <v>219</v>
      </c>
      <c r="C10" s="60" t="s">
        <v>218</v>
      </c>
      <c r="D10" s="119" t="s">
        <v>199</v>
      </c>
      <c r="E10" s="60" t="s">
        <v>210</v>
      </c>
      <c r="F10" s="119" t="s">
        <v>212</v>
      </c>
      <c r="G10" s="66" t="s">
        <v>201</v>
      </c>
      <c r="H10" s="120" t="s">
        <v>223</v>
      </c>
      <c r="I10" s="118" t="s">
        <v>204</v>
      </c>
      <c r="J10" s="61" t="s">
        <v>203</v>
      </c>
      <c r="K10" s="121" t="s">
        <v>211</v>
      </c>
      <c r="L10" s="69" t="s">
        <v>205</v>
      </c>
      <c r="M10" s="122" t="s">
        <v>253</v>
      </c>
      <c r="N10" s="69" t="s">
        <v>240</v>
      </c>
      <c r="O10" s="150" t="s">
        <v>241</v>
      </c>
    </row>
    <row r="11" spans="2:15" ht="33" customHeight="1" x14ac:dyDescent="0.25">
      <c r="B11" s="202"/>
      <c r="C11" s="203">
        <f>15*E6</f>
        <v>115630385.58</v>
      </c>
      <c r="D11" s="190" t="s">
        <v>208</v>
      </c>
      <c r="E11" s="197">
        <v>0.1</v>
      </c>
      <c r="F11" s="223">
        <f>E5*E11</f>
        <v>795407.97600000002</v>
      </c>
      <c r="G11" s="220">
        <v>1</v>
      </c>
      <c r="H11" s="189">
        <v>0.41</v>
      </c>
      <c r="I11" s="212">
        <f>F11*H11</f>
        <v>326117.27016000001</v>
      </c>
      <c r="J11" s="108" t="s">
        <v>82</v>
      </c>
      <c r="K11" s="90">
        <v>0.5</v>
      </c>
      <c r="L11" s="124">
        <f>I11*K11</f>
        <v>163058.63508000001</v>
      </c>
      <c r="M11" s="62" t="s">
        <v>242</v>
      </c>
      <c r="N11" s="64" t="s">
        <v>206</v>
      </c>
      <c r="O11" s="118">
        <f>L11/1</f>
        <v>163058.63508000001</v>
      </c>
    </row>
    <row r="12" spans="2:15" ht="33" customHeight="1" x14ac:dyDescent="0.25">
      <c r="B12" s="202"/>
      <c r="C12" s="203"/>
      <c r="D12" s="212"/>
      <c r="E12" s="197"/>
      <c r="F12" s="223"/>
      <c r="G12" s="221"/>
      <c r="H12" s="210"/>
      <c r="I12" s="212"/>
      <c r="J12" s="94" t="s">
        <v>82</v>
      </c>
      <c r="K12" s="93">
        <v>0.5</v>
      </c>
      <c r="L12" s="125">
        <f>I11*K12</f>
        <v>163058.63508000001</v>
      </c>
      <c r="M12" s="62" t="s">
        <v>243</v>
      </c>
      <c r="N12" s="64" t="s">
        <v>164</v>
      </c>
      <c r="O12" s="118">
        <f>L12/1</f>
        <v>163058.63508000001</v>
      </c>
    </row>
    <row r="13" spans="2:15" ht="33" customHeight="1" thickBot="1" x14ac:dyDescent="0.3">
      <c r="B13" s="202"/>
      <c r="C13" s="191"/>
      <c r="D13" s="212"/>
      <c r="E13" s="197"/>
      <c r="F13" s="223"/>
      <c r="G13" s="222"/>
      <c r="H13" s="211"/>
      <c r="I13" s="213"/>
      <c r="J13" s="74" t="s">
        <v>82</v>
      </c>
      <c r="K13" s="75">
        <v>0</v>
      </c>
      <c r="L13" s="76">
        <v>0</v>
      </c>
      <c r="M13" s="53" t="s">
        <v>244</v>
      </c>
      <c r="N13" s="62" t="s">
        <v>236</v>
      </c>
      <c r="O13" s="118">
        <v>0</v>
      </c>
    </row>
    <row r="14" spans="2:15" ht="33" customHeight="1" x14ac:dyDescent="0.25">
      <c r="B14" s="202"/>
      <c r="C14" s="191"/>
      <c r="D14" s="212"/>
      <c r="E14" s="197"/>
      <c r="F14" s="223"/>
      <c r="G14" s="214">
        <v>2</v>
      </c>
      <c r="H14" s="216">
        <v>0.59</v>
      </c>
      <c r="I14" s="218">
        <f>F11*H14</f>
        <v>469290.70584000001</v>
      </c>
      <c r="J14" s="77" t="s">
        <v>90</v>
      </c>
      <c r="K14" s="78">
        <v>1</v>
      </c>
      <c r="L14" s="79">
        <f>K14*I14</f>
        <v>469290.70584000001</v>
      </c>
      <c r="M14" s="62" t="s">
        <v>245</v>
      </c>
      <c r="N14" s="64" t="s">
        <v>165</v>
      </c>
      <c r="O14" s="118">
        <f>L14</f>
        <v>469290.70584000001</v>
      </c>
    </row>
    <row r="15" spans="2:15" ht="33" customHeight="1" thickBot="1" x14ac:dyDescent="0.3">
      <c r="B15" s="202"/>
      <c r="C15" s="191"/>
      <c r="D15" s="213"/>
      <c r="E15" s="197"/>
      <c r="F15" s="223"/>
      <c r="G15" s="215"/>
      <c r="H15" s="217"/>
      <c r="I15" s="219"/>
      <c r="J15" s="80" t="s">
        <v>92</v>
      </c>
      <c r="K15" s="81">
        <v>0</v>
      </c>
      <c r="L15" s="82">
        <f>K15*I14</f>
        <v>0</v>
      </c>
      <c r="M15" s="62" t="s">
        <v>246</v>
      </c>
      <c r="N15" s="64" t="s">
        <v>166</v>
      </c>
      <c r="O15" s="118">
        <f>L15</f>
        <v>0</v>
      </c>
    </row>
    <row r="16" spans="2:15" ht="33" customHeight="1" x14ac:dyDescent="0.25">
      <c r="B16" s="53"/>
      <c r="C16" s="53"/>
      <c r="D16" s="83"/>
      <c r="E16" s="126"/>
      <c r="F16" s="57"/>
      <c r="G16" s="84" t="s">
        <v>213</v>
      </c>
      <c r="H16" s="85">
        <f>H14+H11</f>
        <v>1</v>
      </c>
      <c r="I16" s="86">
        <f>I14+I11</f>
        <v>795407.97600000002</v>
      </c>
      <c r="J16" s="87"/>
      <c r="K16" s="88"/>
      <c r="L16" s="86">
        <f>L15+L14+L13+L12+L11</f>
        <v>795407.97600000002</v>
      </c>
      <c r="M16" s="109"/>
      <c r="N16" s="127"/>
      <c r="O16" s="55"/>
    </row>
    <row r="17" spans="2:15" ht="11.25" customHeight="1" x14ac:dyDescent="0.25">
      <c r="D17" s="55"/>
      <c r="E17" s="128"/>
      <c r="F17" s="55"/>
      <c r="G17" s="38"/>
      <c r="H17" s="56"/>
      <c r="I17" s="55"/>
      <c r="J17" s="38"/>
      <c r="K17" s="56"/>
      <c r="L17" s="55"/>
      <c r="M17" s="57"/>
      <c r="N17" s="149"/>
      <c r="O17" s="55"/>
    </row>
    <row r="18" spans="2:15" ht="11.25" customHeight="1" x14ac:dyDescent="0.25">
      <c r="D18" s="129"/>
      <c r="E18" s="128"/>
      <c r="F18" s="55"/>
      <c r="G18" s="53"/>
      <c r="H18" s="56"/>
      <c r="I18" s="55"/>
      <c r="J18" s="38"/>
      <c r="K18" s="56"/>
      <c r="L18" s="55"/>
      <c r="M18" s="57"/>
      <c r="N18" s="149"/>
      <c r="O18" s="55"/>
    </row>
    <row r="19" spans="2:15" ht="11.25" customHeight="1" x14ac:dyDescent="0.25">
      <c r="D19" s="55"/>
      <c r="E19" s="128"/>
      <c r="F19" s="55"/>
      <c r="G19" s="53"/>
      <c r="H19" s="56"/>
      <c r="I19" s="130"/>
      <c r="J19" s="130"/>
      <c r="K19" s="130"/>
      <c r="L19" s="130"/>
      <c r="M19" s="131"/>
      <c r="N19" s="147"/>
      <c r="O19" s="55"/>
    </row>
    <row r="20" spans="2:15" ht="57.75" customHeight="1" thickBot="1" x14ac:dyDescent="0.3">
      <c r="B20" s="202" t="s">
        <v>216</v>
      </c>
      <c r="C20" s="60" t="s">
        <v>220</v>
      </c>
      <c r="D20" s="119" t="s">
        <v>199</v>
      </c>
      <c r="E20" s="132" t="s">
        <v>210</v>
      </c>
      <c r="F20" s="119" t="s">
        <v>212</v>
      </c>
      <c r="G20" s="66" t="s">
        <v>201</v>
      </c>
      <c r="H20" s="120" t="s">
        <v>224</v>
      </c>
      <c r="I20" s="133" t="s">
        <v>204</v>
      </c>
      <c r="J20" s="134" t="s">
        <v>203</v>
      </c>
      <c r="K20" s="135" t="s">
        <v>200</v>
      </c>
      <c r="L20" s="133" t="s">
        <v>205</v>
      </c>
      <c r="M20" s="122" t="s">
        <v>253</v>
      </c>
      <c r="N20" s="58" t="s">
        <v>240</v>
      </c>
      <c r="O20" s="123" t="s">
        <v>241</v>
      </c>
    </row>
    <row r="21" spans="2:15" ht="35.25" customHeight="1" x14ac:dyDescent="0.25">
      <c r="B21" s="202"/>
      <c r="C21" s="203">
        <f>0.6*E6</f>
        <v>4625215.4231999991</v>
      </c>
      <c r="D21" s="204" t="s">
        <v>208</v>
      </c>
      <c r="E21" s="207">
        <v>0.71</v>
      </c>
      <c r="F21" s="198">
        <f>E5*E21</f>
        <v>5647396.6295999996</v>
      </c>
      <c r="G21" s="187">
        <v>3</v>
      </c>
      <c r="H21" s="189">
        <v>0.41</v>
      </c>
      <c r="I21" s="190">
        <f>H21*F21</f>
        <v>2315432.6181359999</v>
      </c>
      <c r="J21" s="72" t="s">
        <v>94</v>
      </c>
      <c r="K21" s="70">
        <v>0.7</v>
      </c>
      <c r="L21" s="89">
        <f>I21*K21</f>
        <v>1620802.8326951999</v>
      </c>
      <c r="M21" s="62" t="s">
        <v>247</v>
      </c>
      <c r="N21" s="63" t="s">
        <v>169</v>
      </c>
      <c r="O21" s="118">
        <f>L21/5</f>
        <v>324160.56653903995</v>
      </c>
    </row>
    <row r="22" spans="2:15" ht="35.25" customHeight="1" x14ac:dyDescent="0.25">
      <c r="B22" s="202"/>
      <c r="C22" s="191"/>
      <c r="D22" s="205"/>
      <c r="E22" s="208"/>
      <c r="F22" s="198"/>
      <c r="G22" s="188"/>
      <c r="H22" s="176"/>
      <c r="I22" s="178"/>
      <c r="J22" s="91" t="s">
        <v>202</v>
      </c>
      <c r="K22" s="70">
        <v>0.3</v>
      </c>
      <c r="L22" s="89">
        <f>I21*K22</f>
        <v>694629.7854407999</v>
      </c>
      <c r="M22" s="60" t="s">
        <v>248</v>
      </c>
      <c r="N22" s="63" t="s">
        <v>167</v>
      </c>
      <c r="O22" s="118">
        <f>L22/1</f>
        <v>694629.7854407999</v>
      </c>
    </row>
    <row r="23" spans="2:15" ht="35.25" customHeight="1" thickBot="1" x14ac:dyDescent="0.3">
      <c r="B23" s="202"/>
      <c r="C23" s="191"/>
      <c r="D23" s="205"/>
      <c r="E23" s="208"/>
      <c r="F23" s="198"/>
      <c r="G23" s="92">
        <v>5</v>
      </c>
      <c r="H23" s="93">
        <v>0.3</v>
      </c>
      <c r="I23" s="73">
        <f>H23*F21</f>
        <v>1694218.9888799998</v>
      </c>
      <c r="J23" s="94" t="s">
        <v>101</v>
      </c>
      <c r="K23" s="93">
        <v>1</v>
      </c>
      <c r="L23" s="73">
        <f>I23*K23</f>
        <v>1694218.9888799998</v>
      </c>
      <c r="M23" s="60" t="s">
        <v>249</v>
      </c>
      <c r="N23" s="65" t="s">
        <v>171</v>
      </c>
      <c r="O23" s="118">
        <f>L23/6</f>
        <v>282369.83147999999</v>
      </c>
    </row>
    <row r="24" spans="2:15" ht="35.25" customHeight="1" thickBot="1" x14ac:dyDescent="0.3">
      <c r="B24" s="202"/>
      <c r="C24" s="191"/>
      <c r="D24" s="206"/>
      <c r="E24" s="209"/>
      <c r="F24" s="198"/>
      <c r="G24" s="95">
        <v>7</v>
      </c>
      <c r="H24" s="96">
        <v>0.28000000000000003</v>
      </c>
      <c r="I24" s="97">
        <f>H24*F21</f>
        <v>1581271.056288</v>
      </c>
      <c r="J24" s="98" t="s">
        <v>107</v>
      </c>
      <c r="K24" s="96">
        <v>1</v>
      </c>
      <c r="L24" s="99">
        <f>I24*K24</f>
        <v>1581271.056288</v>
      </c>
      <c r="M24" s="62" t="s">
        <v>197</v>
      </c>
      <c r="N24" s="65" t="s">
        <v>163</v>
      </c>
      <c r="O24" s="118">
        <f>L24/4</f>
        <v>395317.76407199999</v>
      </c>
    </row>
    <row r="25" spans="2:15" ht="35.25" customHeight="1" x14ac:dyDescent="0.25">
      <c r="B25" s="53"/>
      <c r="C25" s="53"/>
      <c r="D25" s="100"/>
      <c r="E25" s="126"/>
      <c r="F25" s="57"/>
      <c r="G25" s="101" t="s">
        <v>213</v>
      </c>
      <c r="H25" s="85">
        <f>H24+H23+H21</f>
        <v>0.99</v>
      </c>
      <c r="I25" s="86">
        <f>I24+I23+I21</f>
        <v>5590922.6633039992</v>
      </c>
      <c r="J25" s="102"/>
      <c r="K25" s="103"/>
      <c r="L25" s="86">
        <f>L24+L23+L22+L21</f>
        <v>5590922.6633039992</v>
      </c>
      <c r="M25" s="109"/>
      <c r="N25" s="67"/>
      <c r="O25" s="55"/>
    </row>
    <row r="26" spans="2:15" ht="12.75" customHeight="1" x14ac:dyDescent="0.25">
      <c r="D26" s="100"/>
      <c r="E26" s="128"/>
      <c r="F26" s="55"/>
      <c r="G26" s="35"/>
      <c r="H26" s="104"/>
      <c r="I26" s="105"/>
      <c r="J26" s="100"/>
      <c r="K26" s="103"/>
      <c r="L26" s="105"/>
      <c r="M26" s="100"/>
      <c r="N26" s="149"/>
      <c r="O26" s="55"/>
    </row>
    <row r="27" spans="2:15" ht="12.75" customHeight="1" x14ac:dyDescent="0.25">
      <c r="D27" s="100"/>
      <c r="E27" s="128"/>
      <c r="F27" s="55"/>
      <c r="G27" s="35"/>
      <c r="H27" s="104"/>
      <c r="I27" s="105"/>
      <c r="J27" s="100"/>
      <c r="K27" s="103"/>
      <c r="L27" s="105"/>
      <c r="M27" s="100"/>
      <c r="N27" s="149"/>
      <c r="O27" s="55"/>
    </row>
    <row r="28" spans="2:15" ht="57.75" customHeight="1" x14ac:dyDescent="0.25">
      <c r="B28" s="191" t="s">
        <v>217</v>
      </c>
      <c r="C28" s="60" t="s">
        <v>221</v>
      </c>
      <c r="D28" s="69" t="s">
        <v>199</v>
      </c>
      <c r="E28" s="137" t="s">
        <v>210</v>
      </c>
      <c r="F28" s="119" t="s">
        <v>212</v>
      </c>
      <c r="G28" s="60" t="s">
        <v>201</v>
      </c>
      <c r="H28" s="120" t="s">
        <v>224</v>
      </c>
      <c r="I28" s="118" t="s">
        <v>204</v>
      </c>
      <c r="J28" s="61" t="s">
        <v>203</v>
      </c>
      <c r="K28" s="138" t="s">
        <v>200</v>
      </c>
      <c r="L28" s="118" t="s">
        <v>205</v>
      </c>
      <c r="M28" s="122" t="s">
        <v>253</v>
      </c>
      <c r="N28" s="69" t="s">
        <v>240</v>
      </c>
      <c r="O28" s="123" t="s">
        <v>241</v>
      </c>
    </row>
    <row r="29" spans="2:15" ht="34.5" customHeight="1" x14ac:dyDescent="0.25">
      <c r="B29" s="191"/>
      <c r="C29" s="192">
        <f>0.25*E6</f>
        <v>1927173.0929999999</v>
      </c>
      <c r="D29" s="192" t="s">
        <v>209</v>
      </c>
      <c r="E29" s="197">
        <v>0.18</v>
      </c>
      <c r="F29" s="198">
        <f>E5*E29</f>
        <v>1431734.3568</v>
      </c>
      <c r="G29" s="199">
        <v>3</v>
      </c>
      <c r="H29" s="200">
        <v>0.44</v>
      </c>
      <c r="I29" s="171">
        <f>F29*H29</f>
        <v>629963.11699200002</v>
      </c>
      <c r="J29" s="61" t="s">
        <v>96</v>
      </c>
      <c r="K29" s="106">
        <v>0.5</v>
      </c>
      <c r="L29" s="118">
        <f>K29*I29</f>
        <v>314981.55849600001</v>
      </c>
      <c r="M29" s="60" t="s">
        <v>248</v>
      </c>
      <c r="N29" s="63" t="s">
        <v>250</v>
      </c>
      <c r="O29" s="118">
        <f>L29/1</f>
        <v>314981.55849600001</v>
      </c>
    </row>
    <row r="30" spans="2:15" ht="34.5" customHeight="1" x14ac:dyDescent="0.25">
      <c r="B30" s="191"/>
      <c r="C30" s="193"/>
      <c r="D30" s="195"/>
      <c r="E30" s="197"/>
      <c r="F30" s="198"/>
      <c r="G30" s="194"/>
      <c r="H30" s="201"/>
      <c r="I30" s="172"/>
      <c r="J30" s="61" t="s">
        <v>96</v>
      </c>
      <c r="K30" s="106">
        <v>0.5</v>
      </c>
      <c r="L30" s="118">
        <f>K30*I29</f>
        <v>314981.55849600001</v>
      </c>
      <c r="M30" s="60" t="s">
        <v>248</v>
      </c>
      <c r="N30" s="63" t="s">
        <v>168</v>
      </c>
      <c r="O30" s="118">
        <f>L30/1</f>
        <v>314981.55849600001</v>
      </c>
    </row>
    <row r="31" spans="2:15" ht="34.5" customHeight="1" x14ac:dyDescent="0.25">
      <c r="B31" s="191"/>
      <c r="C31" s="193"/>
      <c r="D31" s="195"/>
      <c r="E31" s="197"/>
      <c r="F31" s="198"/>
      <c r="G31" s="173">
        <v>4</v>
      </c>
      <c r="H31" s="175">
        <v>0.43</v>
      </c>
      <c r="I31" s="177">
        <f>F29*H31</f>
        <v>615645.77342400001</v>
      </c>
      <c r="J31" s="91" t="s">
        <v>99</v>
      </c>
      <c r="K31" s="70">
        <v>0.5</v>
      </c>
      <c r="L31" s="107">
        <f>K31*I31</f>
        <v>307822.88671200001</v>
      </c>
      <c r="M31" s="60" t="s">
        <v>248</v>
      </c>
      <c r="N31" s="63" t="s">
        <v>176</v>
      </c>
      <c r="O31" s="118">
        <f>L31/1</f>
        <v>307822.88671200001</v>
      </c>
    </row>
    <row r="32" spans="2:15" ht="34.5" customHeight="1" x14ac:dyDescent="0.25">
      <c r="B32" s="191"/>
      <c r="C32" s="193"/>
      <c r="D32" s="195"/>
      <c r="E32" s="197"/>
      <c r="F32" s="198"/>
      <c r="G32" s="174"/>
      <c r="H32" s="176"/>
      <c r="I32" s="178"/>
      <c r="J32" s="91" t="s">
        <v>100</v>
      </c>
      <c r="K32" s="70">
        <v>0.5</v>
      </c>
      <c r="L32" s="107">
        <f>K32*I31</f>
        <v>307822.88671200001</v>
      </c>
      <c r="M32" s="60" t="s">
        <v>248</v>
      </c>
      <c r="N32" s="63" t="s">
        <v>170</v>
      </c>
      <c r="O32" s="118">
        <f>L32/1</f>
        <v>307822.88671200001</v>
      </c>
    </row>
    <row r="33" spans="2:15" ht="34.5" customHeight="1" x14ac:dyDescent="0.25">
      <c r="B33" s="191"/>
      <c r="C33" s="193"/>
      <c r="D33" s="196"/>
      <c r="E33" s="197"/>
      <c r="F33" s="198"/>
      <c r="G33" s="91">
        <v>6</v>
      </c>
      <c r="H33" s="70">
        <v>0.12</v>
      </c>
      <c r="I33" s="107">
        <f>F29*H33</f>
        <v>171808.12281599999</v>
      </c>
      <c r="J33" s="91" t="s">
        <v>104</v>
      </c>
      <c r="K33" s="70">
        <v>1</v>
      </c>
      <c r="L33" s="107">
        <f>K33*I33</f>
        <v>171808.12281599999</v>
      </c>
      <c r="M33" s="60"/>
      <c r="N33" s="65" t="s">
        <v>172</v>
      </c>
      <c r="O33" s="118"/>
    </row>
    <row r="34" spans="2:15" ht="34.5" customHeight="1" x14ac:dyDescent="0.25">
      <c r="B34" s="191"/>
      <c r="C34" s="193"/>
      <c r="D34" s="179" t="s">
        <v>207</v>
      </c>
      <c r="E34" s="224">
        <v>1</v>
      </c>
      <c r="F34" s="225">
        <f>E4*E34</f>
        <v>479845.29</v>
      </c>
      <c r="G34" s="173">
        <v>8</v>
      </c>
      <c r="H34" s="175">
        <v>1</v>
      </c>
      <c r="I34" s="177">
        <f>H34*C4</f>
        <v>479845.29</v>
      </c>
      <c r="J34" s="91" t="s">
        <v>111</v>
      </c>
      <c r="K34" s="70">
        <v>0.5</v>
      </c>
      <c r="L34" s="107">
        <f>K34*I34</f>
        <v>239922.64499999999</v>
      </c>
      <c r="M34" s="60" t="s">
        <v>248</v>
      </c>
      <c r="N34" s="65" t="s">
        <v>173</v>
      </c>
      <c r="O34" s="118">
        <f>L34/1</f>
        <v>239922.64499999999</v>
      </c>
    </row>
    <row r="35" spans="2:15" ht="34.5" customHeight="1" x14ac:dyDescent="0.25">
      <c r="B35" s="191"/>
      <c r="C35" s="194"/>
      <c r="D35" s="180"/>
      <c r="E35" s="224"/>
      <c r="F35" s="225"/>
      <c r="G35" s="174"/>
      <c r="H35" s="176"/>
      <c r="I35" s="178"/>
      <c r="J35" s="91" t="s">
        <v>112</v>
      </c>
      <c r="K35" s="70">
        <v>0.5</v>
      </c>
      <c r="L35" s="107">
        <f>K35*I34</f>
        <v>239922.64499999999</v>
      </c>
      <c r="M35" s="60" t="s">
        <v>248</v>
      </c>
      <c r="N35" s="63" t="s">
        <v>174</v>
      </c>
      <c r="O35" s="118">
        <f>L35/1</f>
        <v>239922.64499999999</v>
      </c>
    </row>
    <row r="36" spans="2:15" ht="37.5" customHeight="1" x14ac:dyDescent="0.25">
      <c r="D36" s="139"/>
      <c r="E36" s="158">
        <f>E29+E21+E11</f>
        <v>0.98999999999999988</v>
      </c>
      <c r="F36" s="57">
        <f>F34+F29</f>
        <v>1911579.6468</v>
      </c>
      <c r="G36" s="101" t="s">
        <v>214</v>
      </c>
      <c r="H36" s="85">
        <f>H33+H31+H29</f>
        <v>0.99</v>
      </c>
      <c r="I36" s="86">
        <f>I33+I31+I29</f>
        <v>1417417.0132320002</v>
      </c>
      <c r="J36" s="102"/>
      <c r="K36" s="71"/>
      <c r="L36" s="86">
        <f>L33+L32+L31+L30+L29</f>
        <v>1417417.0132319999</v>
      </c>
      <c r="M36" s="109"/>
      <c r="N36" s="127"/>
      <c r="O36" s="55"/>
    </row>
    <row r="37" spans="2:15" ht="40.5" customHeight="1" x14ac:dyDescent="0.25">
      <c r="D37" s="38"/>
      <c r="E37" s="128"/>
      <c r="F37" s="55"/>
      <c r="G37" s="145" t="s">
        <v>215</v>
      </c>
      <c r="H37" s="110">
        <f>H34</f>
        <v>1</v>
      </c>
      <c r="I37" s="143">
        <f>I34</f>
        <v>479845.29</v>
      </c>
      <c r="J37" s="38"/>
      <c r="K37" s="56"/>
      <c r="L37" s="143">
        <f>L35+L34</f>
        <v>479845.29</v>
      </c>
      <c r="M37" s="57"/>
      <c r="N37" s="149"/>
      <c r="O37" s="55"/>
    </row>
    <row r="38" spans="2:15" ht="30" x14ac:dyDescent="0.25">
      <c r="B38" s="169" t="s">
        <v>222</v>
      </c>
      <c r="C38" s="170">
        <f>C29+C21+C11</f>
        <v>122182774.09619999</v>
      </c>
      <c r="D38" s="101" t="s">
        <v>214</v>
      </c>
      <c r="E38" s="144">
        <f>E29+E21+E11</f>
        <v>0.98999999999999988</v>
      </c>
      <c r="F38" s="55">
        <f>F29+F21+F11</f>
        <v>7874538.9623999996</v>
      </c>
      <c r="G38" s="38"/>
      <c r="H38" s="68" t="s">
        <v>213</v>
      </c>
      <c r="I38" s="55">
        <f>I37+I36</f>
        <v>1897262.3032320002</v>
      </c>
      <c r="J38" s="57"/>
      <c r="K38" s="56"/>
      <c r="L38" s="55">
        <f>L37+L36</f>
        <v>1897262.303232</v>
      </c>
      <c r="M38" s="57"/>
      <c r="N38" s="149"/>
      <c r="O38" s="55"/>
    </row>
    <row r="39" spans="2:15" ht="30" x14ac:dyDescent="0.25">
      <c r="B39" s="169"/>
      <c r="C39" s="170"/>
      <c r="D39" s="145" t="s">
        <v>215</v>
      </c>
      <c r="E39" s="146">
        <f>E34</f>
        <v>1</v>
      </c>
      <c r="F39" s="55">
        <f>F34</f>
        <v>479845.29</v>
      </c>
      <c r="G39" s="38"/>
      <c r="H39" s="56"/>
      <c r="I39" s="55"/>
      <c r="J39" s="38"/>
      <c r="K39" s="56"/>
      <c r="L39" s="55"/>
      <c r="M39" s="57"/>
      <c r="N39" s="149"/>
      <c r="O39" s="55"/>
    </row>
    <row r="41" spans="2:15" ht="30" customHeight="1" x14ac:dyDescent="0.25">
      <c r="B41" s="113"/>
      <c r="C41" s="59">
        <v>2024</v>
      </c>
      <c r="D41" s="59">
        <v>2025</v>
      </c>
      <c r="E41" s="59">
        <v>2026</v>
      </c>
      <c r="F41" s="59">
        <v>2027</v>
      </c>
    </row>
    <row r="42" spans="2:15" ht="30" customHeight="1" x14ac:dyDescent="0.25">
      <c r="B42" s="114" t="s">
        <v>34</v>
      </c>
      <c r="C42" s="115">
        <v>479845.29</v>
      </c>
      <c r="D42" s="115">
        <v>479845.29</v>
      </c>
      <c r="E42" s="115">
        <v>479845.29</v>
      </c>
      <c r="F42" s="115">
        <v>479845.29</v>
      </c>
    </row>
    <row r="43" spans="2:15" ht="30" customHeight="1" x14ac:dyDescent="0.25">
      <c r="B43" s="116" t="s">
        <v>198</v>
      </c>
      <c r="C43" s="111">
        <v>7572000</v>
      </c>
      <c r="D43" s="117">
        <v>7771227.3499999996</v>
      </c>
      <c r="E43" s="117">
        <v>7954079.7599999998</v>
      </c>
      <c r="F43" s="117">
        <v>8136932.1699999999</v>
      </c>
    </row>
    <row r="44" spans="2:15" ht="30" customHeight="1" x14ac:dyDescent="0.25">
      <c r="B44" s="155" t="s">
        <v>38</v>
      </c>
      <c r="C44" s="157">
        <f t="shared" ref="C44" si="4">6055151.58*1.2</f>
        <v>7266181.8959999997</v>
      </c>
      <c r="D44" s="157">
        <f t="shared" ref="D44" si="5">6236806.12*1.2</f>
        <v>7484167.3439999996</v>
      </c>
      <c r="E44" s="157">
        <f t="shared" ref="E44" si="6">6423910.31*1.2</f>
        <v>7708692.3719999995</v>
      </c>
      <c r="F44" s="157">
        <f t="shared" ref="F44" si="7">6616627.62*1.2</f>
        <v>7939953.1439999994</v>
      </c>
    </row>
  </sheetData>
  <mergeCells count="38">
    <mergeCell ref="B38:B39"/>
    <mergeCell ref="C38:C39"/>
    <mergeCell ref="I29:I30"/>
    <mergeCell ref="G31:G32"/>
    <mergeCell ref="H31:H32"/>
    <mergeCell ref="I31:I32"/>
    <mergeCell ref="D34:D35"/>
    <mergeCell ref="E34:E35"/>
    <mergeCell ref="F34:F35"/>
    <mergeCell ref="G34:G35"/>
    <mergeCell ref="H34:H35"/>
    <mergeCell ref="I34:I35"/>
    <mergeCell ref="G21:G22"/>
    <mergeCell ref="H21:H22"/>
    <mergeCell ref="I21:I22"/>
    <mergeCell ref="B28:B35"/>
    <mergeCell ref="C29:C35"/>
    <mergeCell ref="D29:D33"/>
    <mergeCell ref="E29:E33"/>
    <mergeCell ref="F29:F33"/>
    <mergeCell ref="G29:G30"/>
    <mergeCell ref="H29:H30"/>
    <mergeCell ref="B20:B24"/>
    <mergeCell ref="C21:C24"/>
    <mergeCell ref="D21:D24"/>
    <mergeCell ref="E21:E24"/>
    <mergeCell ref="F21:F24"/>
    <mergeCell ref="H11:H13"/>
    <mergeCell ref="I11:I13"/>
    <mergeCell ref="G14:G15"/>
    <mergeCell ref="H14:H15"/>
    <mergeCell ref="I14:I15"/>
    <mergeCell ref="G11:G13"/>
    <mergeCell ref="B10:B15"/>
    <mergeCell ref="C11:C15"/>
    <mergeCell ref="D11:D15"/>
    <mergeCell ref="E11:E15"/>
    <mergeCell ref="F11:F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7155-8F11-4C5F-B051-3DBC7BDE0581}">
  <dimension ref="B1:O44"/>
  <sheetViews>
    <sheetView topLeftCell="A9" workbookViewId="0">
      <selection activeCell="M23" sqref="M23"/>
    </sheetView>
  </sheetViews>
  <sheetFormatPr defaultRowHeight="15" x14ac:dyDescent="0.25"/>
  <cols>
    <col min="3" max="3" width="13.85546875" customWidth="1"/>
    <col min="4" max="4" width="14.85546875" customWidth="1"/>
    <col min="5" max="5" width="13.5703125" customWidth="1"/>
    <col min="6" max="6" width="15.140625" customWidth="1"/>
    <col min="8" max="8" width="12" customWidth="1"/>
    <col min="9" max="9" width="13.85546875" customWidth="1"/>
    <col min="12" max="12" width="15.28515625" customWidth="1"/>
    <col min="13" max="13" width="24.7109375" customWidth="1"/>
    <col min="14" max="14" width="13" style="7" customWidth="1"/>
    <col min="15" max="15" width="14.42578125" customWidth="1"/>
  </cols>
  <sheetData>
    <row r="1" spans="2:15" x14ac:dyDescent="0.25">
      <c r="D1" s="38"/>
      <c r="F1" s="55"/>
      <c r="G1" s="38"/>
      <c r="H1" s="38"/>
      <c r="I1" s="38"/>
      <c r="J1" s="38"/>
      <c r="K1" s="38"/>
      <c r="L1" s="38"/>
      <c r="M1" s="53"/>
      <c r="N1" s="147"/>
      <c r="O1" s="55"/>
    </row>
    <row r="2" spans="2:15" x14ac:dyDescent="0.25">
      <c r="B2" s="112"/>
      <c r="C2" s="112"/>
      <c r="D2" s="112"/>
      <c r="E2" s="112"/>
      <c r="F2" s="112"/>
      <c r="G2" s="112"/>
      <c r="H2" s="112"/>
      <c r="I2" s="112"/>
      <c r="J2" s="112"/>
      <c r="K2" s="38"/>
      <c r="L2" s="38"/>
      <c r="M2" s="53"/>
      <c r="N2" s="147"/>
      <c r="O2" s="55"/>
    </row>
    <row r="3" spans="2:15" ht="20.25" customHeight="1" x14ac:dyDescent="0.25">
      <c r="B3" s="113"/>
      <c r="C3" s="59">
        <v>2024</v>
      </c>
      <c r="D3" s="59">
        <v>2025</v>
      </c>
      <c r="E3" s="59">
        <v>2026</v>
      </c>
      <c r="F3" s="59">
        <v>2027</v>
      </c>
      <c r="G3" s="38"/>
      <c r="H3" s="38"/>
      <c r="I3" s="38"/>
      <c r="J3" s="38"/>
      <c r="K3" s="38"/>
      <c r="L3" s="38"/>
      <c r="M3" s="53"/>
      <c r="N3" s="147"/>
      <c r="O3" s="55"/>
    </row>
    <row r="4" spans="2:15" ht="20.25" customHeight="1" x14ac:dyDescent="0.25">
      <c r="B4" s="114" t="s">
        <v>34</v>
      </c>
      <c r="C4" s="115">
        <v>479845.29</v>
      </c>
      <c r="D4" s="115">
        <v>479845.29</v>
      </c>
      <c r="E4" s="115">
        <v>479845.29</v>
      </c>
      <c r="F4" s="115">
        <v>479845.29</v>
      </c>
      <c r="G4" s="38"/>
      <c r="H4" s="38"/>
      <c r="I4" s="38"/>
      <c r="J4" s="38"/>
      <c r="K4" s="38"/>
      <c r="L4" s="68">
        <v>0.25</v>
      </c>
      <c r="M4" s="57">
        <f>C5*L4</f>
        <v>1893000</v>
      </c>
      <c r="N4" s="147"/>
      <c r="O4" s="55"/>
    </row>
    <row r="5" spans="2:15" ht="20.25" customHeight="1" x14ac:dyDescent="0.25">
      <c r="B5" s="116" t="s">
        <v>198</v>
      </c>
      <c r="C5" s="111">
        <v>7572000</v>
      </c>
      <c r="D5" s="117">
        <v>7771227.3499999996</v>
      </c>
      <c r="E5" s="117">
        <v>7954079.7599999998</v>
      </c>
      <c r="F5" s="117">
        <v>8136932.1699999999</v>
      </c>
      <c r="G5" s="38"/>
      <c r="H5" s="38"/>
      <c r="I5" s="38"/>
      <c r="J5" s="38"/>
      <c r="K5" s="38"/>
      <c r="L5" s="38"/>
      <c r="M5" s="57">
        <f>C4</f>
        <v>479845.29</v>
      </c>
      <c r="N5" s="147"/>
      <c r="O5" s="55"/>
    </row>
    <row r="6" spans="2:15" ht="20.25" customHeight="1" x14ac:dyDescent="0.25">
      <c r="B6" s="155" t="s">
        <v>38</v>
      </c>
      <c r="C6" s="157">
        <f t="shared" ref="C6" si="0">6055151.58*1.2</f>
        <v>7266181.8959999997</v>
      </c>
      <c r="D6" s="157">
        <f t="shared" ref="D6" si="1">6236806.12*1.2</f>
        <v>7484167.3439999996</v>
      </c>
      <c r="E6" s="157">
        <f t="shared" ref="E6" si="2">6423910.31*1.2</f>
        <v>7708692.3719999995</v>
      </c>
      <c r="F6" s="157">
        <f t="shared" ref="F6" si="3">6616627.62*1.2</f>
        <v>7939953.1439999994</v>
      </c>
      <c r="G6" s="38"/>
      <c r="H6" s="38"/>
      <c r="I6" s="38"/>
      <c r="J6" s="38"/>
      <c r="K6" s="38"/>
      <c r="L6" s="38"/>
      <c r="M6" s="57">
        <f>M4-M5</f>
        <v>1413154.71</v>
      </c>
      <c r="N6" s="148">
        <f>M6/C6</f>
        <v>0.19448380596939574</v>
      </c>
      <c r="O6" s="55"/>
    </row>
    <row r="7" spans="2:15" ht="9.75" customHeight="1" x14ac:dyDescent="0.25">
      <c r="D7" s="38"/>
      <c r="F7" s="55"/>
      <c r="G7" s="38"/>
      <c r="H7" s="38"/>
      <c r="I7" s="38"/>
      <c r="J7" s="38"/>
      <c r="K7" s="38"/>
      <c r="L7" s="38"/>
      <c r="M7" s="53"/>
      <c r="N7" s="147"/>
      <c r="O7" s="55"/>
    </row>
    <row r="8" spans="2:15" ht="9.75" customHeight="1" x14ac:dyDescent="0.25">
      <c r="D8" s="38"/>
      <c r="F8" s="55"/>
      <c r="G8" s="38"/>
      <c r="H8" s="38"/>
      <c r="I8" s="38"/>
      <c r="J8" s="38"/>
      <c r="K8" s="38"/>
      <c r="L8" s="38"/>
      <c r="M8" s="53"/>
      <c r="N8" s="147"/>
      <c r="O8" s="55"/>
    </row>
    <row r="9" spans="2:15" ht="9.75" customHeight="1" x14ac:dyDescent="0.25">
      <c r="D9" s="38"/>
      <c r="F9" s="55"/>
      <c r="G9" s="38"/>
      <c r="H9" s="38"/>
      <c r="I9" s="38"/>
      <c r="J9" s="38"/>
      <c r="K9" s="38"/>
      <c r="L9" s="38"/>
      <c r="M9" s="53"/>
      <c r="N9" s="147"/>
      <c r="O9" s="55"/>
    </row>
    <row r="10" spans="2:15" ht="45.75" thickBot="1" x14ac:dyDescent="0.3">
      <c r="B10" s="202" t="s">
        <v>219</v>
      </c>
      <c r="C10" s="60" t="s">
        <v>218</v>
      </c>
      <c r="D10" s="119" t="s">
        <v>199</v>
      </c>
      <c r="E10" s="60" t="s">
        <v>210</v>
      </c>
      <c r="F10" s="119" t="s">
        <v>212</v>
      </c>
      <c r="G10" s="66" t="s">
        <v>201</v>
      </c>
      <c r="H10" s="120" t="s">
        <v>223</v>
      </c>
      <c r="I10" s="118" t="s">
        <v>204</v>
      </c>
      <c r="J10" s="61" t="s">
        <v>203</v>
      </c>
      <c r="K10" s="121" t="s">
        <v>211</v>
      </c>
      <c r="L10" s="69" t="s">
        <v>205</v>
      </c>
      <c r="M10" s="122" t="s">
        <v>254</v>
      </c>
      <c r="N10" s="69" t="s">
        <v>240</v>
      </c>
      <c r="O10" s="150" t="s">
        <v>241</v>
      </c>
    </row>
    <row r="11" spans="2:15" ht="33" customHeight="1" x14ac:dyDescent="0.25">
      <c r="B11" s="202"/>
      <c r="C11" s="203">
        <f>15*E6</f>
        <v>115630385.58</v>
      </c>
      <c r="D11" s="190" t="s">
        <v>208</v>
      </c>
      <c r="E11" s="197">
        <v>0.09</v>
      </c>
      <c r="F11" s="223">
        <f>E5*E11</f>
        <v>715867.17839999998</v>
      </c>
      <c r="G11" s="220">
        <v>1</v>
      </c>
      <c r="H11" s="189">
        <v>0.52</v>
      </c>
      <c r="I11" s="212">
        <f>F11*H11</f>
        <v>372250.932768</v>
      </c>
      <c r="J11" s="108" t="s">
        <v>82</v>
      </c>
      <c r="K11" s="90">
        <v>0.5</v>
      </c>
      <c r="L11" s="124">
        <f>I11*K11</f>
        <v>186125.466384</v>
      </c>
      <c r="M11" s="62" t="s">
        <v>242</v>
      </c>
      <c r="N11" s="64" t="s">
        <v>206</v>
      </c>
      <c r="O11" s="118">
        <f>L11/1</f>
        <v>186125.466384</v>
      </c>
    </row>
    <row r="12" spans="2:15" ht="33" customHeight="1" x14ac:dyDescent="0.25">
      <c r="B12" s="202"/>
      <c r="C12" s="203"/>
      <c r="D12" s="212"/>
      <c r="E12" s="197"/>
      <c r="F12" s="223"/>
      <c r="G12" s="221"/>
      <c r="H12" s="210"/>
      <c r="I12" s="212"/>
      <c r="J12" s="94" t="s">
        <v>82</v>
      </c>
      <c r="K12" s="93">
        <v>0.5</v>
      </c>
      <c r="L12" s="125">
        <f>I11*K12</f>
        <v>186125.466384</v>
      </c>
      <c r="M12" s="62" t="s">
        <v>243</v>
      </c>
      <c r="N12" s="64" t="s">
        <v>164</v>
      </c>
      <c r="O12" s="118">
        <f>L12/1</f>
        <v>186125.466384</v>
      </c>
    </row>
    <row r="13" spans="2:15" ht="33" customHeight="1" thickBot="1" x14ac:dyDescent="0.3">
      <c r="B13" s="202"/>
      <c r="C13" s="191"/>
      <c r="D13" s="212"/>
      <c r="E13" s="197"/>
      <c r="F13" s="223"/>
      <c r="G13" s="222"/>
      <c r="H13" s="211"/>
      <c r="I13" s="213"/>
      <c r="J13" s="74" t="s">
        <v>82</v>
      </c>
      <c r="K13" s="75">
        <v>0</v>
      </c>
      <c r="L13" s="76">
        <v>0</v>
      </c>
      <c r="M13" s="53" t="s">
        <v>244</v>
      </c>
      <c r="N13" s="62" t="s">
        <v>236</v>
      </c>
      <c r="O13" s="118">
        <v>0</v>
      </c>
    </row>
    <row r="14" spans="2:15" ht="33" customHeight="1" x14ac:dyDescent="0.25">
      <c r="B14" s="202"/>
      <c r="C14" s="191"/>
      <c r="D14" s="212"/>
      <c r="E14" s="197"/>
      <c r="F14" s="223"/>
      <c r="G14" s="214">
        <v>2</v>
      </c>
      <c r="H14" s="216">
        <v>0.57999999999999996</v>
      </c>
      <c r="I14" s="218">
        <f>F11*H14</f>
        <v>415202.96347199997</v>
      </c>
      <c r="J14" s="77" t="s">
        <v>90</v>
      </c>
      <c r="K14" s="78">
        <v>0</v>
      </c>
      <c r="L14" s="79">
        <f>K14*I14</f>
        <v>0</v>
      </c>
      <c r="M14" s="62" t="s">
        <v>245</v>
      </c>
      <c r="N14" s="64" t="s">
        <v>165</v>
      </c>
      <c r="O14" s="118">
        <f>L14</f>
        <v>0</v>
      </c>
    </row>
    <row r="15" spans="2:15" ht="33" customHeight="1" thickBot="1" x14ac:dyDescent="0.3">
      <c r="B15" s="202"/>
      <c r="C15" s="191"/>
      <c r="D15" s="213"/>
      <c r="E15" s="197"/>
      <c r="F15" s="223"/>
      <c r="G15" s="215"/>
      <c r="H15" s="217"/>
      <c r="I15" s="219"/>
      <c r="J15" s="80" t="s">
        <v>92</v>
      </c>
      <c r="K15" s="81">
        <v>1</v>
      </c>
      <c r="L15" s="82">
        <f>K15*I14</f>
        <v>415202.96347199997</v>
      </c>
      <c r="M15" s="62" t="s">
        <v>246</v>
      </c>
      <c r="N15" s="64" t="s">
        <v>166</v>
      </c>
      <c r="O15" s="118">
        <f>L15</f>
        <v>415202.96347199997</v>
      </c>
    </row>
    <row r="16" spans="2:15" ht="33" customHeight="1" x14ac:dyDescent="0.25">
      <c r="B16" s="53"/>
      <c r="C16" s="53"/>
      <c r="D16" s="83"/>
      <c r="E16" s="126"/>
      <c r="F16" s="57"/>
      <c r="G16" s="84" t="s">
        <v>213</v>
      </c>
      <c r="H16" s="85">
        <f>H14+H11</f>
        <v>1.1000000000000001</v>
      </c>
      <c r="I16" s="86">
        <f>I14+I11</f>
        <v>787453.89623999991</v>
      </c>
      <c r="J16" s="87"/>
      <c r="K16" s="88"/>
      <c r="L16" s="86">
        <f>L15+L14+L13+L12+L11</f>
        <v>787453.89624000003</v>
      </c>
      <c r="M16" s="109"/>
      <c r="N16" s="127"/>
      <c r="O16" s="55"/>
    </row>
    <row r="17" spans="2:15" ht="11.25" customHeight="1" x14ac:dyDescent="0.25">
      <c r="D17" s="55"/>
      <c r="E17" s="128"/>
      <c r="F17" s="55"/>
      <c r="G17" s="38"/>
      <c r="H17" s="56"/>
      <c r="I17" s="55"/>
      <c r="J17" s="38"/>
      <c r="K17" s="56"/>
      <c r="L17" s="55"/>
      <c r="M17" s="57"/>
      <c r="N17" s="149"/>
      <c r="O17" s="55"/>
    </row>
    <row r="18" spans="2:15" ht="11.25" customHeight="1" x14ac:dyDescent="0.25">
      <c r="D18" s="129"/>
      <c r="E18" s="128"/>
      <c r="F18" s="55"/>
      <c r="G18" s="53"/>
      <c r="H18" s="56"/>
      <c r="I18" s="55"/>
      <c r="J18" s="38"/>
      <c r="K18" s="56"/>
      <c r="L18" s="55"/>
      <c r="M18" s="57"/>
      <c r="N18" s="149"/>
      <c r="O18" s="55"/>
    </row>
    <row r="19" spans="2:15" ht="11.25" customHeight="1" x14ac:dyDescent="0.25">
      <c r="D19" s="55"/>
      <c r="E19" s="128"/>
      <c r="F19" s="55"/>
      <c r="G19" s="53"/>
      <c r="H19" s="56"/>
      <c r="I19" s="130"/>
      <c r="J19" s="130"/>
      <c r="K19" s="130"/>
      <c r="L19" s="130"/>
      <c r="M19" s="131"/>
      <c r="N19" s="147"/>
      <c r="O19" s="55"/>
    </row>
    <row r="20" spans="2:15" ht="57.75" customHeight="1" thickBot="1" x14ac:dyDescent="0.3">
      <c r="B20" s="202" t="s">
        <v>216</v>
      </c>
      <c r="C20" s="60" t="s">
        <v>220</v>
      </c>
      <c r="D20" s="119" t="s">
        <v>199</v>
      </c>
      <c r="E20" s="132" t="s">
        <v>210</v>
      </c>
      <c r="F20" s="119" t="s">
        <v>212</v>
      </c>
      <c r="G20" s="66" t="s">
        <v>201</v>
      </c>
      <c r="H20" s="120" t="s">
        <v>224</v>
      </c>
      <c r="I20" s="133" t="s">
        <v>204</v>
      </c>
      <c r="J20" s="134" t="s">
        <v>203</v>
      </c>
      <c r="K20" s="135" t="s">
        <v>200</v>
      </c>
      <c r="L20" s="133" t="s">
        <v>205</v>
      </c>
      <c r="M20" s="122" t="s">
        <v>254</v>
      </c>
      <c r="N20" s="58" t="s">
        <v>240</v>
      </c>
      <c r="O20" s="123" t="s">
        <v>241</v>
      </c>
    </row>
    <row r="21" spans="2:15" ht="35.25" customHeight="1" x14ac:dyDescent="0.25">
      <c r="B21" s="202"/>
      <c r="C21" s="203">
        <f>0.6*E6</f>
        <v>4625215.4231999991</v>
      </c>
      <c r="D21" s="204" t="s">
        <v>208</v>
      </c>
      <c r="E21" s="207">
        <v>0.73</v>
      </c>
      <c r="F21" s="198">
        <f>E5*E21</f>
        <v>5806478.2248</v>
      </c>
      <c r="G21" s="187">
        <v>3</v>
      </c>
      <c r="H21" s="189">
        <v>0.42</v>
      </c>
      <c r="I21" s="190">
        <f>H21*F21</f>
        <v>2438720.8544159997</v>
      </c>
      <c r="J21" s="72" t="s">
        <v>94</v>
      </c>
      <c r="K21" s="70">
        <v>0.7</v>
      </c>
      <c r="L21" s="89">
        <f>I21*K21</f>
        <v>1707104.5980911998</v>
      </c>
      <c r="M21" s="62" t="s">
        <v>251</v>
      </c>
      <c r="N21" s="63" t="s">
        <v>169</v>
      </c>
      <c r="O21" s="118">
        <f>L21/5</f>
        <v>341420.91961823998</v>
      </c>
    </row>
    <row r="22" spans="2:15" ht="35.25" customHeight="1" x14ac:dyDescent="0.25">
      <c r="B22" s="202"/>
      <c r="C22" s="191"/>
      <c r="D22" s="205"/>
      <c r="E22" s="208"/>
      <c r="F22" s="198"/>
      <c r="G22" s="188"/>
      <c r="H22" s="176"/>
      <c r="I22" s="178"/>
      <c r="J22" s="91" t="s">
        <v>202</v>
      </c>
      <c r="K22" s="70">
        <v>0.3</v>
      </c>
      <c r="L22" s="89">
        <f>I21*K22</f>
        <v>731616.25632479985</v>
      </c>
      <c r="M22" s="60" t="s">
        <v>248</v>
      </c>
      <c r="N22" s="63" t="s">
        <v>167</v>
      </c>
      <c r="O22" s="118">
        <f>L22/1</f>
        <v>731616.25632479985</v>
      </c>
    </row>
    <row r="23" spans="2:15" ht="35.25" customHeight="1" thickBot="1" x14ac:dyDescent="0.3">
      <c r="B23" s="202"/>
      <c r="C23" s="191"/>
      <c r="D23" s="205"/>
      <c r="E23" s="208"/>
      <c r="F23" s="198"/>
      <c r="G23" s="92">
        <v>5</v>
      </c>
      <c r="H23" s="93">
        <v>0.32</v>
      </c>
      <c r="I23" s="73">
        <f>H23*F21</f>
        <v>1858073.0319360001</v>
      </c>
      <c r="J23" s="94" t="s">
        <v>101</v>
      </c>
      <c r="K23" s="93">
        <v>1</v>
      </c>
      <c r="L23" s="73">
        <f>I23*K23</f>
        <v>1858073.0319360001</v>
      </c>
      <c r="M23" s="60" t="s">
        <v>249</v>
      </c>
      <c r="N23" s="65" t="s">
        <v>171</v>
      </c>
      <c r="O23" s="118">
        <f>L23/6</f>
        <v>309678.83865600004</v>
      </c>
    </row>
    <row r="24" spans="2:15" ht="35.25" customHeight="1" thickBot="1" x14ac:dyDescent="0.3">
      <c r="B24" s="202"/>
      <c r="C24" s="191"/>
      <c r="D24" s="206"/>
      <c r="E24" s="209"/>
      <c r="F24" s="198"/>
      <c r="G24" s="95">
        <v>7</v>
      </c>
      <c r="H24" s="96">
        <v>0.26</v>
      </c>
      <c r="I24" s="97">
        <f>H24*F21</f>
        <v>1509684.3384480001</v>
      </c>
      <c r="J24" s="98" t="s">
        <v>107</v>
      </c>
      <c r="K24" s="96">
        <v>1</v>
      </c>
      <c r="L24" s="99">
        <f>I24*K24</f>
        <v>1509684.3384480001</v>
      </c>
      <c r="M24" s="62" t="s">
        <v>197</v>
      </c>
      <c r="N24" s="65" t="s">
        <v>163</v>
      </c>
      <c r="O24" s="118">
        <f>L24/4</f>
        <v>377421.08461200004</v>
      </c>
    </row>
    <row r="25" spans="2:15" ht="35.25" customHeight="1" x14ac:dyDescent="0.25">
      <c r="B25" s="53"/>
      <c r="C25" s="53"/>
      <c r="D25" s="100"/>
      <c r="E25" s="126"/>
      <c r="F25" s="57"/>
      <c r="G25" s="101" t="s">
        <v>213</v>
      </c>
      <c r="H25" s="85">
        <f>H24+H23+H21</f>
        <v>1</v>
      </c>
      <c r="I25" s="86">
        <f>I24+I23+I21</f>
        <v>5806478.2248</v>
      </c>
      <c r="J25" s="102"/>
      <c r="K25" s="103"/>
      <c r="L25" s="86">
        <f>L24+L23+L22+L21</f>
        <v>5806478.2248</v>
      </c>
      <c r="M25" s="109"/>
      <c r="N25" s="67"/>
      <c r="O25" s="55"/>
    </row>
    <row r="26" spans="2:15" ht="12.75" customHeight="1" x14ac:dyDescent="0.25">
      <c r="D26" s="100"/>
      <c r="E26" s="128"/>
      <c r="F26" s="55"/>
      <c r="G26" s="35"/>
      <c r="H26" s="104"/>
      <c r="I26" s="105"/>
      <c r="J26" s="100"/>
      <c r="K26" s="103"/>
      <c r="L26" s="105"/>
      <c r="M26" s="100"/>
      <c r="N26" s="149"/>
      <c r="O26" s="55"/>
    </row>
    <row r="27" spans="2:15" ht="12.75" customHeight="1" x14ac:dyDescent="0.25">
      <c r="D27" s="100"/>
      <c r="E27" s="128"/>
      <c r="F27" s="55"/>
      <c r="G27" s="35"/>
      <c r="H27" s="104"/>
      <c r="I27" s="105"/>
      <c r="J27" s="100"/>
      <c r="K27" s="103"/>
      <c r="L27" s="105"/>
      <c r="M27" s="100"/>
      <c r="N27" s="149"/>
      <c r="O27" s="55"/>
    </row>
    <row r="28" spans="2:15" ht="57.75" customHeight="1" x14ac:dyDescent="0.25">
      <c r="B28" s="191" t="s">
        <v>217</v>
      </c>
      <c r="C28" s="60" t="s">
        <v>221</v>
      </c>
      <c r="D28" s="69" t="s">
        <v>199</v>
      </c>
      <c r="E28" s="137" t="s">
        <v>210</v>
      </c>
      <c r="F28" s="119" t="s">
        <v>212</v>
      </c>
      <c r="G28" s="60" t="s">
        <v>201</v>
      </c>
      <c r="H28" s="120" t="s">
        <v>224</v>
      </c>
      <c r="I28" s="118" t="s">
        <v>204</v>
      </c>
      <c r="J28" s="61" t="s">
        <v>203</v>
      </c>
      <c r="K28" s="138" t="s">
        <v>200</v>
      </c>
      <c r="L28" s="118" t="s">
        <v>205</v>
      </c>
      <c r="M28" s="122" t="s">
        <v>254</v>
      </c>
      <c r="N28" s="69" t="s">
        <v>240</v>
      </c>
      <c r="O28" s="123" t="s">
        <v>241</v>
      </c>
    </row>
    <row r="29" spans="2:15" ht="34.5" customHeight="1" x14ac:dyDescent="0.25">
      <c r="B29" s="191"/>
      <c r="C29" s="192">
        <f>0.25*E6</f>
        <v>1927173.0929999999</v>
      </c>
      <c r="D29" s="192" t="s">
        <v>209</v>
      </c>
      <c r="E29" s="197">
        <v>0.18</v>
      </c>
      <c r="F29" s="198">
        <f>E5*E29</f>
        <v>1431734.3568</v>
      </c>
      <c r="G29" s="199">
        <v>3</v>
      </c>
      <c r="H29" s="200">
        <v>0.44</v>
      </c>
      <c r="I29" s="171">
        <f>F29*H29</f>
        <v>629963.11699200002</v>
      </c>
      <c r="J29" s="61" t="s">
        <v>96</v>
      </c>
      <c r="K29" s="106">
        <v>0.5</v>
      </c>
      <c r="L29" s="118">
        <f>K29*I29</f>
        <v>314981.55849600001</v>
      </c>
      <c r="M29" s="60" t="s">
        <v>248</v>
      </c>
      <c r="N29" s="63" t="s">
        <v>250</v>
      </c>
      <c r="O29" s="118">
        <f>L29/1</f>
        <v>314981.55849600001</v>
      </c>
    </row>
    <row r="30" spans="2:15" ht="34.5" customHeight="1" x14ac:dyDescent="0.25">
      <c r="B30" s="191"/>
      <c r="C30" s="193"/>
      <c r="D30" s="195"/>
      <c r="E30" s="197"/>
      <c r="F30" s="198"/>
      <c r="G30" s="194"/>
      <c r="H30" s="201"/>
      <c r="I30" s="172"/>
      <c r="J30" s="61" t="s">
        <v>96</v>
      </c>
      <c r="K30" s="106">
        <v>0.5</v>
      </c>
      <c r="L30" s="118">
        <f>K30*I29</f>
        <v>314981.55849600001</v>
      </c>
      <c r="M30" s="60" t="s">
        <v>248</v>
      </c>
      <c r="N30" s="63" t="s">
        <v>168</v>
      </c>
      <c r="O30" s="118">
        <f>L30/1</f>
        <v>314981.55849600001</v>
      </c>
    </row>
    <row r="31" spans="2:15" ht="34.5" customHeight="1" x14ac:dyDescent="0.25">
      <c r="B31" s="191"/>
      <c r="C31" s="193"/>
      <c r="D31" s="195"/>
      <c r="E31" s="197"/>
      <c r="F31" s="198"/>
      <c r="G31" s="173">
        <v>4</v>
      </c>
      <c r="H31" s="175">
        <v>0.42</v>
      </c>
      <c r="I31" s="177">
        <f>F29*H31</f>
        <v>601328.429856</v>
      </c>
      <c r="J31" s="91" t="s">
        <v>99</v>
      </c>
      <c r="K31" s="70">
        <v>0.5</v>
      </c>
      <c r="L31" s="107">
        <f>K31*I31</f>
        <v>300664.214928</v>
      </c>
      <c r="M31" s="60" t="s">
        <v>248</v>
      </c>
      <c r="N31" s="63" t="s">
        <v>176</v>
      </c>
      <c r="O31" s="118">
        <f>L31/1</f>
        <v>300664.214928</v>
      </c>
    </row>
    <row r="32" spans="2:15" ht="34.5" customHeight="1" x14ac:dyDescent="0.25">
      <c r="B32" s="191"/>
      <c r="C32" s="193"/>
      <c r="D32" s="195"/>
      <c r="E32" s="197"/>
      <c r="F32" s="198"/>
      <c r="G32" s="174"/>
      <c r="H32" s="176"/>
      <c r="I32" s="178"/>
      <c r="J32" s="91" t="s">
        <v>100</v>
      </c>
      <c r="K32" s="70">
        <v>0.5</v>
      </c>
      <c r="L32" s="107">
        <f>K32*I31</f>
        <v>300664.214928</v>
      </c>
      <c r="M32" s="60" t="s">
        <v>248</v>
      </c>
      <c r="N32" s="63" t="s">
        <v>170</v>
      </c>
      <c r="O32" s="118">
        <f>L32/1</f>
        <v>300664.214928</v>
      </c>
    </row>
    <row r="33" spans="2:15" ht="34.5" customHeight="1" x14ac:dyDescent="0.25">
      <c r="B33" s="191"/>
      <c r="C33" s="193"/>
      <c r="D33" s="196"/>
      <c r="E33" s="197"/>
      <c r="F33" s="198"/>
      <c r="G33" s="91">
        <v>6</v>
      </c>
      <c r="H33" s="70">
        <v>0.14000000000000001</v>
      </c>
      <c r="I33" s="107">
        <f>F29*H33</f>
        <v>200442.80995200001</v>
      </c>
      <c r="J33" s="91" t="s">
        <v>104</v>
      </c>
      <c r="K33" s="70">
        <v>1</v>
      </c>
      <c r="L33" s="107">
        <f>K33*I33</f>
        <v>200442.80995200001</v>
      </c>
      <c r="M33" s="60"/>
      <c r="N33" s="65" t="s">
        <v>172</v>
      </c>
      <c r="O33" s="118"/>
    </row>
    <row r="34" spans="2:15" ht="34.5" customHeight="1" x14ac:dyDescent="0.25">
      <c r="B34" s="191"/>
      <c r="C34" s="193"/>
      <c r="D34" s="179" t="s">
        <v>207</v>
      </c>
      <c r="E34" s="224">
        <v>1</v>
      </c>
      <c r="F34" s="225">
        <f>E4*E34</f>
        <v>479845.29</v>
      </c>
      <c r="G34" s="173">
        <v>8</v>
      </c>
      <c r="H34" s="175">
        <v>1</v>
      </c>
      <c r="I34" s="177">
        <f>H34*C4</f>
        <v>479845.29</v>
      </c>
      <c r="J34" s="91" t="s">
        <v>111</v>
      </c>
      <c r="K34" s="70">
        <v>0.5</v>
      </c>
      <c r="L34" s="107">
        <f>K34*I34</f>
        <v>239922.64499999999</v>
      </c>
      <c r="M34" s="60" t="s">
        <v>248</v>
      </c>
      <c r="N34" s="65" t="s">
        <v>173</v>
      </c>
      <c r="O34" s="118">
        <f>L34/1</f>
        <v>239922.64499999999</v>
      </c>
    </row>
    <row r="35" spans="2:15" ht="34.5" customHeight="1" x14ac:dyDescent="0.25">
      <c r="B35" s="191"/>
      <c r="C35" s="194"/>
      <c r="D35" s="180"/>
      <c r="E35" s="224"/>
      <c r="F35" s="225"/>
      <c r="G35" s="174"/>
      <c r="H35" s="176"/>
      <c r="I35" s="178"/>
      <c r="J35" s="91" t="s">
        <v>112</v>
      </c>
      <c r="K35" s="70">
        <v>0.5</v>
      </c>
      <c r="L35" s="107">
        <f>K35*I34</f>
        <v>239922.64499999999</v>
      </c>
      <c r="M35" s="60" t="s">
        <v>248</v>
      </c>
      <c r="N35" s="63" t="s">
        <v>174</v>
      </c>
      <c r="O35" s="118">
        <f>L35/1</f>
        <v>239922.64499999999</v>
      </c>
    </row>
    <row r="36" spans="2:15" ht="37.5" customHeight="1" x14ac:dyDescent="0.25">
      <c r="D36" s="139"/>
      <c r="E36" s="158">
        <f>E29+E21+E11</f>
        <v>0.99999999999999989</v>
      </c>
      <c r="F36" s="57">
        <f>F34+F29</f>
        <v>1911579.6468</v>
      </c>
      <c r="G36" s="101" t="s">
        <v>214</v>
      </c>
      <c r="H36" s="85">
        <f>H33+H31+H29</f>
        <v>1</v>
      </c>
      <c r="I36" s="86">
        <f>I33+I31+I29</f>
        <v>1431734.3568000002</v>
      </c>
      <c r="J36" s="102"/>
      <c r="K36" s="71"/>
      <c r="L36" s="86">
        <f>L33+L32+L31+L30+L29</f>
        <v>1431734.3568</v>
      </c>
      <c r="M36" s="109"/>
      <c r="N36" s="127"/>
      <c r="O36" s="55"/>
    </row>
    <row r="37" spans="2:15" ht="40.5" customHeight="1" x14ac:dyDescent="0.25">
      <c r="D37" s="38"/>
      <c r="E37" s="128"/>
      <c r="F37" s="55"/>
      <c r="G37" s="145" t="s">
        <v>215</v>
      </c>
      <c r="H37" s="110">
        <f>H34</f>
        <v>1</v>
      </c>
      <c r="I37" s="143">
        <f>I34</f>
        <v>479845.29</v>
      </c>
      <c r="J37" s="38"/>
      <c r="K37" s="56"/>
      <c r="L37" s="143">
        <f>L35+L34</f>
        <v>479845.29</v>
      </c>
      <c r="M37" s="57"/>
      <c r="N37" s="149"/>
      <c r="O37" s="55"/>
    </row>
    <row r="38" spans="2:15" ht="30" x14ac:dyDescent="0.25">
      <c r="B38" s="169" t="s">
        <v>222</v>
      </c>
      <c r="C38" s="170">
        <f>C29+C21+C11</f>
        <v>122182774.09619999</v>
      </c>
      <c r="D38" s="101" t="s">
        <v>214</v>
      </c>
      <c r="E38" s="144">
        <f>E29+E21+E11</f>
        <v>0.99999999999999989</v>
      </c>
      <c r="F38" s="55">
        <f>F29+F21+F11</f>
        <v>7954079.7599999998</v>
      </c>
      <c r="G38" s="38"/>
      <c r="H38" s="68" t="s">
        <v>213</v>
      </c>
      <c r="I38" s="55">
        <f>I37+I36</f>
        <v>1911579.6468000002</v>
      </c>
      <c r="J38" s="57"/>
      <c r="K38" s="56"/>
      <c r="L38" s="55">
        <f>L37+L36</f>
        <v>1911579.6468</v>
      </c>
      <c r="M38" s="57"/>
      <c r="N38" s="149"/>
      <c r="O38" s="55"/>
    </row>
    <row r="39" spans="2:15" ht="30" x14ac:dyDescent="0.25">
      <c r="B39" s="169"/>
      <c r="C39" s="170"/>
      <c r="D39" s="145" t="s">
        <v>215</v>
      </c>
      <c r="E39" s="146">
        <f>E34</f>
        <v>1</v>
      </c>
      <c r="F39" s="55">
        <f>F34</f>
        <v>479845.29</v>
      </c>
      <c r="G39" s="38"/>
      <c r="H39" s="56"/>
      <c r="I39" s="55"/>
      <c r="J39" s="38"/>
      <c r="K39" s="56"/>
      <c r="L39" s="55"/>
      <c r="M39" s="57"/>
      <c r="N39" s="149"/>
      <c r="O39" s="55"/>
    </row>
    <row r="41" spans="2:15" ht="30" customHeight="1" x14ac:dyDescent="0.25">
      <c r="B41" s="113"/>
      <c r="C41" s="59">
        <v>2024</v>
      </c>
      <c r="D41" s="59">
        <v>2025</v>
      </c>
      <c r="E41" s="59">
        <v>2026</v>
      </c>
      <c r="F41" s="59">
        <v>2027</v>
      </c>
    </row>
    <row r="42" spans="2:15" ht="30" customHeight="1" x14ac:dyDescent="0.25">
      <c r="B42" s="114" t="s">
        <v>34</v>
      </c>
      <c r="C42" s="115">
        <v>479845.29</v>
      </c>
      <c r="D42" s="115">
        <v>479845.29</v>
      </c>
      <c r="E42" s="115">
        <v>479845.29</v>
      </c>
      <c r="F42" s="115">
        <v>479845.29</v>
      </c>
    </row>
    <row r="43" spans="2:15" ht="30" customHeight="1" x14ac:dyDescent="0.25">
      <c r="B43" s="116" t="s">
        <v>198</v>
      </c>
      <c r="C43" s="111">
        <v>7572000</v>
      </c>
      <c r="D43" s="117">
        <v>7771227.3499999996</v>
      </c>
      <c r="E43" s="117">
        <v>7954079.7599999998</v>
      </c>
      <c r="F43" s="117">
        <v>8136932.1699999999</v>
      </c>
    </row>
    <row r="44" spans="2:15" ht="30" customHeight="1" x14ac:dyDescent="0.25">
      <c r="B44" s="155" t="s">
        <v>38</v>
      </c>
      <c r="C44" s="157">
        <f t="shared" ref="C44" si="4">6055151.58*1.2</f>
        <v>7266181.8959999997</v>
      </c>
      <c r="D44" s="157">
        <f t="shared" ref="D44" si="5">6236806.12*1.2</f>
        <v>7484167.3439999996</v>
      </c>
      <c r="E44" s="157">
        <f t="shared" ref="E44" si="6">6423910.31*1.2</f>
        <v>7708692.3719999995</v>
      </c>
      <c r="F44" s="157">
        <f t="shared" ref="F44" si="7">6616627.62*1.2</f>
        <v>7939953.1439999994</v>
      </c>
    </row>
  </sheetData>
  <mergeCells count="38">
    <mergeCell ref="B10:B15"/>
    <mergeCell ref="C11:C15"/>
    <mergeCell ref="D11:D15"/>
    <mergeCell ref="E11:E15"/>
    <mergeCell ref="F11:F15"/>
    <mergeCell ref="H11:H13"/>
    <mergeCell ref="I11:I13"/>
    <mergeCell ref="G14:G15"/>
    <mergeCell ref="H14:H15"/>
    <mergeCell ref="I14:I15"/>
    <mergeCell ref="G11:G13"/>
    <mergeCell ref="G21:G22"/>
    <mergeCell ref="H21:H22"/>
    <mergeCell ref="I21:I22"/>
    <mergeCell ref="B28:B35"/>
    <mergeCell ref="C29:C35"/>
    <mergeCell ref="D29:D33"/>
    <mergeCell ref="E29:E33"/>
    <mergeCell ref="F29:F33"/>
    <mergeCell ref="G29:G30"/>
    <mergeCell ref="H29:H30"/>
    <mergeCell ref="B20:B24"/>
    <mergeCell ref="C21:C24"/>
    <mergeCell ref="D21:D24"/>
    <mergeCell ref="E21:E24"/>
    <mergeCell ref="F21:F24"/>
    <mergeCell ref="B38:B39"/>
    <mergeCell ref="C38:C39"/>
    <mergeCell ref="I29:I30"/>
    <mergeCell ref="G31:G32"/>
    <mergeCell ref="H31:H32"/>
    <mergeCell ref="I31:I32"/>
    <mergeCell ref="D34:D35"/>
    <mergeCell ref="E34:E35"/>
    <mergeCell ref="F34:F35"/>
    <mergeCell ref="G34:G35"/>
    <mergeCell ref="H34:H35"/>
    <mergeCell ref="I34:I3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BK69"/>
  <sheetViews>
    <sheetView showGridLines="0" workbookViewId="0">
      <selection activeCell="B36" sqref="B36"/>
    </sheetView>
  </sheetViews>
  <sheetFormatPr defaultColWidth="8.85546875" defaultRowHeight="15" x14ac:dyDescent="0.25"/>
  <cols>
    <col min="1" max="1" width="29.5703125" customWidth="1"/>
    <col min="2" max="2" width="40.85546875" customWidth="1"/>
    <col min="3" max="3" width="21.140625" customWidth="1"/>
    <col min="4" max="4" width="58.42578125" customWidth="1"/>
    <col min="5" max="5" width="17.28515625" customWidth="1"/>
    <col min="6" max="6" width="36.5703125" customWidth="1"/>
  </cols>
  <sheetData>
    <row r="1" spans="1:40" x14ac:dyDescent="0.25">
      <c r="A1" s="9" t="s">
        <v>66</v>
      </c>
      <c r="B1" s="2" t="s">
        <v>67</v>
      </c>
      <c r="D1" s="31" t="s">
        <v>3</v>
      </c>
      <c r="E1" s="31" t="s">
        <v>68</v>
      </c>
      <c r="F1" s="31" t="s">
        <v>69</v>
      </c>
    </row>
    <row r="2" spans="1:40" x14ac:dyDescent="0.25">
      <c r="A2" s="3" t="s">
        <v>5</v>
      </c>
      <c r="B2" s="3" t="s">
        <v>39</v>
      </c>
      <c r="D2" s="33" t="s">
        <v>70</v>
      </c>
      <c r="E2" s="30" t="s">
        <v>71</v>
      </c>
      <c r="F2" s="30" t="s">
        <v>34</v>
      </c>
    </row>
    <row r="3" spans="1:40" x14ac:dyDescent="0.25">
      <c r="A3" s="3" t="s">
        <v>8</v>
      </c>
      <c r="B3" s="3" t="s">
        <v>8</v>
      </c>
      <c r="D3" s="33" t="s">
        <v>72</v>
      </c>
      <c r="E3" s="30" t="s">
        <v>9</v>
      </c>
      <c r="F3" s="30" t="s">
        <v>35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3" t="s">
        <v>10</v>
      </c>
      <c r="B4" s="3" t="s">
        <v>40</v>
      </c>
      <c r="D4" s="33" t="s">
        <v>73</v>
      </c>
      <c r="E4" s="30" t="s">
        <v>7</v>
      </c>
      <c r="F4" s="32" t="s">
        <v>37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 t="s">
        <v>11</v>
      </c>
      <c r="B5" s="3" t="s">
        <v>25</v>
      </c>
      <c r="D5" s="33" t="s">
        <v>74</v>
      </c>
      <c r="E5" s="1" t="s">
        <v>75</v>
      </c>
      <c r="F5" s="32" t="s">
        <v>36</v>
      </c>
    </row>
    <row r="6" spans="1:40" x14ac:dyDescent="0.25">
      <c r="A6" s="3" t="s">
        <v>12</v>
      </c>
      <c r="B6" s="3" t="s">
        <v>14</v>
      </c>
      <c r="D6" s="33" t="s">
        <v>24</v>
      </c>
      <c r="E6" s="32"/>
    </row>
    <row r="7" spans="1:40" x14ac:dyDescent="0.25">
      <c r="A7" s="3" t="s">
        <v>13</v>
      </c>
      <c r="B7" s="3" t="s">
        <v>26</v>
      </c>
      <c r="D7" s="33" t="s">
        <v>76</v>
      </c>
    </row>
    <row r="8" spans="1:40" x14ac:dyDescent="0.25">
      <c r="A8" s="3" t="s">
        <v>41</v>
      </c>
      <c r="B8" s="3" t="s">
        <v>28</v>
      </c>
      <c r="D8" s="33" t="s">
        <v>9</v>
      </c>
    </row>
    <row r="9" spans="1:40" x14ac:dyDescent="0.25">
      <c r="A9" s="3" t="s">
        <v>42</v>
      </c>
      <c r="B9" s="3" t="s">
        <v>29</v>
      </c>
      <c r="D9" s="33" t="s">
        <v>77</v>
      </c>
    </row>
    <row r="10" spans="1:40" x14ac:dyDescent="0.25">
      <c r="A10" s="3" t="s">
        <v>25</v>
      </c>
      <c r="B10" s="3" t="s">
        <v>30</v>
      </c>
      <c r="D10" s="33" t="s">
        <v>27</v>
      </c>
    </row>
    <row r="11" spans="1:40" x14ac:dyDescent="0.25">
      <c r="A11" s="3" t="s">
        <v>14</v>
      </c>
      <c r="B11" s="3" t="s">
        <v>16</v>
      </c>
      <c r="D11" s="34" t="s">
        <v>78</v>
      </c>
    </row>
    <row r="12" spans="1:40" x14ac:dyDescent="0.25">
      <c r="A12" s="3" t="s">
        <v>43</v>
      </c>
      <c r="B12" s="3" t="s">
        <v>44</v>
      </c>
    </row>
    <row r="13" spans="1:40" x14ac:dyDescent="0.25">
      <c r="A13" s="3" t="s">
        <v>15</v>
      </c>
      <c r="B13" s="3" t="s">
        <v>45</v>
      </c>
    </row>
    <row r="14" spans="1:40" x14ac:dyDescent="0.25">
      <c r="A14" s="3" t="s">
        <v>46</v>
      </c>
      <c r="B14" s="3" t="s">
        <v>47</v>
      </c>
    </row>
    <row r="15" spans="1:40" x14ac:dyDescent="0.25">
      <c r="A15" s="3" t="s">
        <v>16</v>
      </c>
      <c r="B15" s="3" t="s">
        <v>31</v>
      </c>
    </row>
    <row r="16" spans="1:40" x14ac:dyDescent="0.25">
      <c r="A16" s="3" t="s">
        <v>48</v>
      </c>
      <c r="B16" s="3" t="s">
        <v>32</v>
      </c>
    </row>
    <row r="17" spans="1:2" x14ac:dyDescent="0.25">
      <c r="A17" s="3" t="s">
        <v>49</v>
      </c>
      <c r="B17" s="3" t="s">
        <v>50</v>
      </c>
    </row>
    <row r="18" spans="1:2" x14ac:dyDescent="0.25">
      <c r="A18" s="3" t="s">
        <v>51</v>
      </c>
      <c r="B18" s="3" t="s">
        <v>21</v>
      </c>
    </row>
    <row r="19" spans="1:2" x14ac:dyDescent="0.25">
      <c r="A19" s="3" t="s">
        <v>52</v>
      </c>
      <c r="B19" s="3" t="s">
        <v>53</v>
      </c>
    </row>
    <row r="20" spans="1:2" x14ac:dyDescent="0.25">
      <c r="A20" s="3" t="s">
        <v>18</v>
      </c>
      <c r="B20" s="3" t="s">
        <v>54</v>
      </c>
    </row>
    <row r="21" spans="1:2" x14ac:dyDescent="0.25">
      <c r="A21" s="3" t="s">
        <v>20</v>
      </c>
      <c r="B21" s="3" t="s">
        <v>55</v>
      </c>
    </row>
    <row r="22" spans="1:2" x14ac:dyDescent="0.25">
      <c r="A22" s="3" t="s">
        <v>21</v>
      </c>
      <c r="B22" s="3" t="s">
        <v>56</v>
      </c>
    </row>
    <row r="23" spans="1:2" x14ac:dyDescent="0.25">
      <c r="A23" s="3" t="s">
        <v>53</v>
      </c>
      <c r="B23" s="3" t="s">
        <v>57</v>
      </c>
    </row>
    <row r="24" spans="1:2" x14ac:dyDescent="0.25">
      <c r="A24" s="3" t="s">
        <v>54</v>
      </c>
      <c r="B24" s="3" t="s">
        <v>58</v>
      </c>
    </row>
    <row r="25" spans="1:2" x14ac:dyDescent="0.25">
      <c r="A25" s="3" t="s">
        <v>59</v>
      </c>
      <c r="B25" s="3" t="s">
        <v>22</v>
      </c>
    </row>
    <row r="26" spans="1:2" x14ac:dyDescent="0.25">
      <c r="A26" s="3" t="s">
        <v>60</v>
      </c>
      <c r="B26" s="3" t="s">
        <v>33</v>
      </c>
    </row>
    <row r="27" spans="1:2" x14ac:dyDescent="0.25">
      <c r="A27" s="3" t="s">
        <v>61</v>
      </c>
      <c r="B27" s="3" t="s">
        <v>23</v>
      </c>
    </row>
    <row r="28" spans="1:2" x14ac:dyDescent="0.25">
      <c r="A28" s="3" t="s">
        <v>62</v>
      </c>
      <c r="B28" s="1"/>
    </row>
    <row r="29" spans="1:2" x14ac:dyDescent="0.25">
      <c r="A29" s="3" t="s">
        <v>63</v>
      </c>
    </row>
    <row r="30" spans="1:2" x14ac:dyDescent="0.25">
      <c r="A30" s="3" t="s">
        <v>65</v>
      </c>
    </row>
    <row r="31" spans="1:2" x14ac:dyDescent="0.25">
      <c r="A31" s="3" t="s">
        <v>22</v>
      </c>
    </row>
    <row r="32" spans="1:2" x14ac:dyDescent="0.25">
      <c r="A32" s="3" t="s">
        <v>33</v>
      </c>
    </row>
    <row r="33" spans="1:63" x14ac:dyDescent="0.25">
      <c r="A33" s="3" t="s">
        <v>23</v>
      </c>
    </row>
    <row r="36" spans="1:63" x14ac:dyDescent="0.25">
      <c r="A36" s="5" t="s">
        <v>79</v>
      </c>
      <c r="AC36" s="12" t="s">
        <v>80</v>
      </c>
    </row>
    <row r="37" spans="1:63" x14ac:dyDescent="0.25">
      <c r="A37" s="3" t="s">
        <v>39</v>
      </c>
      <c r="B37" s="3" t="s">
        <v>8</v>
      </c>
      <c r="C37" s="3" t="s">
        <v>40</v>
      </c>
      <c r="D37" s="3" t="s">
        <v>25</v>
      </c>
      <c r="E37" s="3" t="s">
        <v>14</v>
      </c>
      <c r="F37" s="3" t="s">
        <v>26</v>
      </c>
      <c r="G37" s="3" t="s">
        <v>28</v>
      </c>
      <c r="H37" s="3" t="s">
        <v>29</v>
      </c>
      <c r="I37" s="3" t="s">
        <v>30</v>
      </c>
      <c r="J37" s="3" t="s">
        <v>16</v>
      </c>
      <c r="K37" s="3" t="s">
        <v>44</v>
      </c>
      <c r="L37" s="3" t="s">
        <v>45</v>
      </c>
      <c r="M37" s="3" t="s">
        <v>47</v>
      </c>
      <c r="N37" s="3" t="s">
        <v>31</v>
      </c>
      <c r="O37" s="3" t="s">
        <v>32</v>
      </c>
      <c r="P37" s="3" t="s">
        <v>50</v>
      </c>
      <c r="Q37" s="3" t="s">
        <v>21</v>
      </c>
      <c r="R37" s="3" t="s">
        <v>53</v>
      </c>
      <c r="S37" s="3" t="s">
        <v>54</v>
      </c>
      <c r="T37" s="3" t="s">
        <v>55</v>
      </c>
      <c r="U37" s="3" t="s">
        <v>56</v>
      </c>
      <c r="V37" s="3" t="s">
        <v>57</v>
      </c>
      <c r="W37" s="3" t="s">
        <v>58</v>
      </c>
      <c r="X37" s="3" t="s">
        <v>22</v>
      </c>
      <c r="Y37" s="3" t="s">
        <v>33</v>
      </c>
      <c r="Z37" s="3" t="s">
        <v>23</v>
      </c>
      <c r="AC37" s="3" t="s">
        <v>5</v>
      </c>
      <c r="AD37" s="3" t="s">
        <v>8</v>
      </c>
      <c r="AE37" s="3" t="s">
        <v>10</v>
      </c>
      <c r="AF37" s="3" t="s">
        <v>11</v>
      </c>
      <c r="AG37" s="3" t="s">
        <v>12</v>
      </c>
      <c r="AH37" s="3" t="s">
        <v>13</v>
      </c>
      <c r="AI37" s="3" t="s">
        <v>41</v>
      </c>
      <c r="AJ37" s="3" t="s">
        <v>42</v>
      </c>
      <c r="AK37" s="3" t="s">
        <v>25</v>
      </c>
      <c r="AL37" s="3" t="s">
        <v>14</v>
      </c>
      <c r="AM37" s="3" t="s">
        <v>43</v>
      </c>
      <c r="AN37" s="3" t="s">
        <v>15</v>
      </c>
      <c r="AO37" s="3" t="s">
        <v>46</v>
      </c>
      <c r="AP37" s="3" t="s">
        <v>16</v>
      </c>
      <c r="AQ37" s="3" t="s">
        <v>48</v>
      </c>
      <c r="AR37" s="3" t="s">
        <v>49</v>
      </c>
      <c r="AS37" s="3" t="s">
        <v>51</v>
      </c>
      <c r="AT37" s="3" t="s">
        <v>52</v>
      </c>
      <c r="AU37" s="3" t="s">
        <v>18</v>
      </c>
      <c r="AV37" s="3" t="s">
        <v>20</v>
      </c>
      <c r="AW37" s="3" t="s">
        <v>21</v>
      </c>
      <c r="AX37" s="3" t="s">
        <v>53</v>
      </c>
      <c r="AY37" s="3" t="s">
        <v>54</v>
      </c>
      <c r="AZ37" s="3" t="s">
        <v>59</v>
      </c>
      <c r="BA37" s="3" t="s">
        <v>60</v>
      </c>
      <c r="BB37" s="3" t="s">
        <v>61</v>
      </c>
      <c r="BC37" s="3" t="s">
        <v>62</v>
      </c>
      <c r="BD37" s="3" t="s">
        <v>63</v>
      </c>
      <c r="BE37" s="3" t="s">
        <v>65</v>
      </c>
      <c r="BF37" s="3" t="s">
        <v>22</v>
      </c>
      <c r="BG37" s="3" t="s">
        <v>33</v>
      </c>
      <c r="BH37" s="3" t="s">
        <v>23</v>
      </c>
      <c r="BJ37">
        <v>2020</v>
      </c>
      <c r="BK37">
        <v>2021</v>
      </c>
    </row>
    <row r="38" spans="1:63" x14ac:dyDescent="0.25">
      <c r="A38" s="8" t="s">
        <v>6</v>
      </c>
      <c r="B38" s="8" t="s">
        <v>6</v>
      </c>
      <c r="C38" s="8" t="s">
        <v>6</v>
      </c>
      <c r="D38" s="8" t="s">
        <v>6</v>
      </c>
      <c r="E38" s="8" t="s">
        <v>6</v>
      </c>
      <c r="F38" s="8" t="s">
        <v>6</v>
      </c>
      <c r="G38" s="8" t="s">
        <v>6</v>
      </c>
      <c r="H38" s="4" t="s">
        <v>6</v>
      </c>
      <c r="I38" s="4" t="s">
        <v>6</v>
      </c>
      <c r="J38" s="8" t="s">
        <v>17</v>
      </c>
      <c r="K38" s="8" t="s">
        <v>17</v>
      </c>
      <c r="L38" s="8" t="s">
        <v>17</v>
      </c>
      <c r="M38" s="8" t="s">
        <v>17</v>
      </c>
      <c r="N38" s="8" t="s">
        <v>17</v>
      </c>
      <c r="O38" s="8" t="s">
        <v>17</v>
      </c>
      <c r="P38" s="8" t="s">
        <v>17</v>
      </c>
      <c r="Q38" s="8" t="s">
        <v>17</v>
      </c>
      <c r="R38" s="8" t="s">
        <v>17</v>
      </c>
      <c r="S38" s="8" t="s">
        <v>17</v>
      </c>
      <c r="T38" s="8" t="s">
        <v>17</v>
      </c>
      <c r="U38" s="8" t="s">
        <v>17</v>
      </c>
      <c r="V38" s="8" t="s">
        <v>17</v>
      </c>
      <c r="W38" s="8" t="s">
        <v>17</v>
      </c>
      <c r="X38" s="8" t="s">
        <v>17</v>
      </c>
      <c r="Y38" s="8" t="s">
        <v>17</v>
      </c>
      <c r="Z38" s="8" t="s">
        <v>17</v>
      </c>
      <c r="AC38" s="8" t="s">
        <v>6</v>
      </c>
      <c r="AD38" s="8" t="s">
        <v>6</v>
      </c>
      <c r="AE38" s="8" t="s">
        <v>6</v>
      </c>
      <c r="AF38" s="8" t="s">
        <v>6</v>
      </c>
      <c r="AG38" s="8" t="s">
        <v>6</v>
      </c>
      <c r="AH38" s="8" t="s">
        <v>6</v>
      </c>
      <c r="AI38" s="8" t="s">
        <v>6</v>
      </c>
      <c r="AJ38" s="8" t="s">
        <v>6</v>
      </c>
      <c r="AK38" s="8" t="s">
        <v>6</v>
      </c>
      <c r="AL38" s="8" t="s">
        <v>6</v>
      </c>
      <c r="AM38" s="8" t="s">
        <v>6</v>
      </c>
      <c r="AN38" s="8" t="s">
        <v>6</v>
      </c>
      <c r="AO38" s="4" t="s">
        <v>6</v>
      </c>
      <c r="AP38" s="8" t="s">
        <v>17</v>
      </c>
      <c r="AQ38" s="8" t="s">
        <v>17</v>
      </c>
      <c r="AR38" s="8" t="s">
        <v>17</v>
      </c>
      <c r="AS38" s="8" t="s">
        <v>17</v>
      </c>
      <c r="AT38" s="8" t="s">
        <v>17</v>
      </c>
      <c r="AU38" s="8" t="s">
        <v>17</v>
      </c>
      <c r="AV38" s="8" t="s">
        <v>17</v>
      </c>
      <c r="AW38" s="8" t="s">
        <v>17</v>
      </c>
      <c r="AX38" s="8" t="s">
        <v>17</v>
      </c>
      <c r="AY38" s="8" t="s">
        <v>17</v>
      </c>
      <c r="AZ38" s="8" t="s">
        <v>17</v>
      </c>
      <c r="BA38" s="8" t="s">
        <v>17</v>
      </c>
      <c r="BB38" s="8" t="s">
        <v>17</v>
      </c>
      <c r="BC38" s="8" t="s">
        <v>17</v>
      </c>
      <c r="BD38" s="8" t="s">
        <v>17</v>
      </c>
      <c r="BE38" s="8" t="s">
        <v>17</v>
      </c>
      <c r="BF38" s="8" t="s">
        <v>17</v>
      </c>
      <c r="BG38" s="8" t="s">
        <v>17</v>
      </c>
      <c r="BH38" s="8" t="s">
        <v>17</v>
      </c>
      <c r="BJ38" s="3" t="s">
        <v>81</v>
      </c>
      <c r="BK38" s="3" t="s">
        <v>81</v>
      </c>
    </row>
    <row r="39" spans="1:63" x14ac:dyDescent="0.25">
      <c r="J39" s="8" t="s">
        <v>19</v>
      </c>
      <c r="K39" s="8" t="s">
        <v>19</v>
      </c>
      <c r="L39" s="8" t="s">
        <v>19</v>
      </c>
      <c r="M39" s="8" t="s">
        <v>19</v>
      </c>
      <c r="N39" s="8" t="s">
        <v>19</v>
      </c>
      <c r="O39" s="8" t="s">
        <v>19</v>
      </c>
      <c r="P39" s="8" t="s">
        <v>19</v>
      </c>
      <c r="Q39" s="8" t="s">
        <v>19</v>
      </c>
      <c r="R39" s="8" t="s">
        <v>19</v>
      </c>
      <c r="S39" s="8" t="s">
        <v>19</v>
      </c>
      <c r="T39" s="8" t="s">
        <v>19</v>
      </c>
      <c r="U39" s="8" t="s">
        <v>19</v>
      </c>
      <c r="V39" s="8" t="s">
        <v>19</v>
      </c>
      <c r="W39" s="8" t="s">
        <v>19</v>
      </c>
      <c r="X39" s="8" t="s">
        <v>19</v>
      </c>
      <c r="Y39" s="8" t="s">
        <v>19</v>
      </c>
      <c r="Z39" s="8" t="s">
        <v>19</v>
      </c>
      <c r="AP39" s="8" t="s">
        <v>19</v>
      </c>
      <c r="AQ39" s="8" t="s">
        <v>19</v>
      </c>
      <c r="AR39" s="8" t="s">
        <v>19</v>
      </c>
      <c r="AS39" s="8" t="s">
        <v>19</v>
      </c>
      <c r="AT39" s="8" t="s">
        <v>19</v>
      </c>
      <c r="AU39" s="8" t="s">
        <v>19</v>
      </c>
      <c r="AV39" s="8" t="s">
        <v>19</v>
      </c>
      <c r="AW39" s="8" t="s">
        <v>19</v>
      </c>
      <c r="AX39" s="8" t="s">
        <v>19</v>
      </c>
      <c r="AY39" s="8" t="s">
        <v>19</v>
      </c>
      <c r="AZ39" s="8" t="s">
        <v>19</v>
      </c>
      <c r="BA39" s="8" t="s">
        <v>19</v>
      </c>
      <c r="BB39" s="8" t="s">
        <v>19</v>
      </c>
      <c r="BC39" s="8" t="s">
        <v>19</v>
      </c>
      <c r="BD39" s="8" t="s">
        <v>19</v>
      </c>
      <c r="BE39" s="8" t="s">
        <v>19</v>
      </c>
      <c r="BF39" s="8" t="s">
        <v>19</v>
      </c>
      <c r="BG39" s="8" t="s">
        <v>19</v>
      </c>
      <c r="BH39" s="8" t="s">
        <v>19</v>
      </c>
      <c r="BJ39" s="3" t="s">
        <v>82</v>
      </c>
      <c r="BK39" s="3" t="s">
        <v>82</v>
      </c>
    </row>
    <row r="40" spans="1:63" x14ac:dyDescent="0.25">
      <c r="BJ40" s="3" t="s">
        <v>83</v>
      </c>
      <c r="BK40" s="3" t="s">
        <v>83</v>
      </c>
    </row>
    <row r="41" spans="1:63" x14ac:dyDescent="0.25">
      <c r="BJ41" s="3" t="s">
        <v>84</v>
      </c>
      <c r="BK41" s="3" t="s">
        <v>84</v>
      </c>
    </row>
    <row r="42" spans="1:63" x14ac:dyDescent="0.25">
      <c r="BJ42" s="3" t="s">
        <v>85</v>
      </c>
      <c r="BK42" s="3" t="s">
        <v>85</v>
      </c>
    </row>
    <row r="43" spans="1:63" x14ac:dyDescent="0.25">
      <c r="BJ43" s="3" t="s">
        <v>86</v>
      </c>
      <c r="BK43" s="3" t="s">
        <v>86</v>
      </c>
    </row>
    <row r="44" spans="1:63" x14ac:dyDescent="0.25">
      <c r="BJ44" s="3" t="s">
        <v>87</v>
      </c>
      <c r="BK44" s="3" t="s">
        <v>87</v>
      </c>
    </row>
    <row r="45" spans="1:63" x14ac:dyDescent="0.25">
      <c r="BJ45" s="3" t="s">
        <v>88</v>
      </c>
      <c r="BK45" s="3" t="s">
        <v>88</v>
      </c>
    </row>
    <row r="46" spans="1:63" x14ac:dyDescent="0.25">
      <c r="BJ46" s="3" t="s">
        <v>89</v>
      </c>
      <c r="BK46" s="3" t="s">
        <v>89</v>
      </c>
    </row>
    <row r="47" spans="1:63" x14ac:dyDescent="0.25">
      <c r="BJ47" s="3" t="s">
        <v>90</v>
      </c>
      <c r="BK47" s="3" t="s">
        <v>90</v>
      </c>
    </row>
    <row r="48" spans="1:63" x14ac:dyDescent="0.25">
      <c r="BJ48" s="3" t="s">
        <v>91</v>
      </c>
      <c r="BK48" s="3" t="s">
        <v>91</v>
      </c>
    </row>
    <row r="49" spans="62:63" x14ac:dyDescent="0.25">
      <c r="BJ49" s="3" t="s">
        <v>92</v>
      </c>
      <c r="BK49" s="3" t="s">
        <v>92</v>
      </c>
    </row>
    <row r="50" spans="62:63" x14ac:dyDescent="0.25">
      <c r="BJ50" s="3" t="s">
        <v>93</v>
      </c>
      <c r="BK50" s="3" t="s">
        <v>93</v>
      </c>
    </row>
    <row r="51" spans="62:63" x14ac:dyDescent="0.25">
      <c r="BJ51" s="3" t="s">
        <v>94</v>
      </c>
      <c r="BK51" s="3" t="s">
        <v>94</v>
      </c>
    </row>
    <row r="52" spans="62:63" x14ac:dyDescent="0.25">
      <c r="BJ52" s="3" t="s">
        <v>95</v>
      </c>
      <c r="BK52" s="3" t="s">
        <v>95</v>
      </c>
    </row>
    <row r="53" spans="62:63" x14ac:dyDescent="0.25">
      <c r="BJ53" s="3" t="s">
        <v>96</v>
      </c>
      <c r="BK53" s="3" t="s">
        <v>96</v>
      </c>
    </row>
    <row r="54" spans="62:63" x14ac:dyDescent="0.25">
      <c r="BJ54" s="3" t="s">
        <v>97</v>
      </c>
      <c r="BK54" s="3" t="s">
        <v>97</v>
      </c>
    </row>
    <row r="55" spans="62:63" x14ac:dyDescent="0.25">
      <c r="BJ55" s="3" t="s">
        <v>98</v>
      </c>
      <c r="BK55" s="3" t="s">
        <v>98</v>
      </c>
    </row>
    <row r="56" spans="62:63" x14ac:dyDescent="0.25">
      <c r="BJ56" s="3" t="s">
        <v>99</v>
      </c>
      <c r="BK56" s="3" t="s">
        <v>99</v>
      </c>
    </row>
    <row r="57" spans="62:63" x14ac:dyDescent="0.25">
      <c r="BJ57" s="3" t="s">
        <v>100</v>
      </c>
      <c r="BK57" s="3" t="s">
        <v>100</v>
      </c>
    </row>
    <row r="58" spans="62:63" x14ac:dyDescent="0.25">
      <c r="BJ58" s="3" t="s">
        <v>101</v>
      </c>
      <c r="BK58" s="3" t="s">
        <v>101</v>
      </c>
    </row>
    <row r="59" spans="62:63" x14ac:dyDescent="0.25">
      <c r="BJ59" s="3" t="s">
        <v>102</v>
      </c>
      <c r="BK59" s="3" t="s">
        <v>102</v>
      </c>
    </row>
    <row r="60" spans="62:63" x14ac:dyDescent="0.25">
      <c r="BJ60" s="3" t="s">
        <v>103</v>
      </c>
      <c r="BK60" s="3" t="s">
        <v>103</v>
      </c>
    </row>
    <row r="61" spans="62:63" x14ac:dyDescent="0.25">
      <c r="BJ61" s="3" t="s">
        <v>104</v>
      </c>
      <c r="BK61" s="3" t="s">
        <v>104</v>
      </c>
    </row>
    <row r="62" spans="62:63" x14ac:dyDescent="0.25">
      <c r="BJ62" s="3" t="s">
        <v>105</v>
      </c>
      <c r="BK62" s="3" t="s">
        <v>105</v>
      </c>
    </row>
    <row r="63" spans="62:63" x14ac:dyDescent="0.25">
      <c r="BJ63" s="3" t="s">
        <v>106</v>
      </c>
      <c r="BK63" s="3" t="s">
        <v>106</v>
      </c>
    </row>
    <row r="64" spans="62:63" x14ac:dyDescent="0.25">
      <c r="BJ64" s="3" t="s">
        <v>107</v>
      </c>
      <c r="BK64" s="3" t="s">
        <v>107</v>
      </c>
    </row>
    <row r="65" spans="2:63" x14ac:dyDescent="0.25">
      <c r="BJ65" s="3" t="s">
        <v>108</v>
      </c>
      <c r="BK65" s="3" t="s">
        <v>108</v>
      </c>
    </row>
    <row r="66" spans="2:63" x14ac:dyDescent="0.25">
      <c r="B66" s="7"/>
      <c r="BJ66" s="3" t="s">
        <v>109</v>
      </c>
      <c r="BK66" s="3" t="s">
        <v>109</v>
      </c>
    </row>
    <row r="67" spans="2:63" x14ac:dyDescent="0.25">
      <c r="BJ67" s="3" t="s">
        <v>110</v>
      </c>
      <c r="BK67" s="3" t="s">
        <v>110</v>
      </c>
    </row>
    <row r="68" spans="2:63" x14ac:dyDescent="0.25">
      <c r="BJ68" s="3" t="s">
        <v>111</v>
      </c>
      <c r="BK68" s="3" t="s">
        <v>111</v>
      </c>
    </row>
    <row r="69" spans="2:63" x14ac:dyDescent="0.25">
      <c r="BJ69" s="3" t="s">
        <v>112</v>
      </c>
      <c r="BK69" s="3" t="s">
        <v>112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C110-A759-4F9C-AB36-A6A44A32961E}">
  <sheetPr codeName="Planilha6"/>
  <dimension ref="A1:B39"/>
  <sheetViews>
    <sheetView topLeftCell="A13" workbookViewId="0">
      <selection activeCell="A33" sqref="A33"/>
    </sheetView>
  </sheetViews>
  <sheetFormatPr defaultRowHeight="12.75" x14ac:dyDescent="0.25"/>
  <cols>
    <col min="1" max="1" width="22.85546875" style="13" customWidth="1"/>
    <col min="2" max="2" width="164.42578125" style="13" customWidth="1"/>
    <col min="3" max="16384" width="9.140625" style="13"/>
  </cols>
  <sheetData>
    <row r="1" spans="1:2" x14ac:dyDescent="0.25">
      <c r="A1" s="20" t="s">
        <v>113</v>
      </c>
      <c r="B1" s="20" t="s">
        <v>114</v>
      </c>
    </row>
    <row r="2" spans="1:2" s="15" customFormat="1" x14ac:dyDescent="0.25">
      <c r="A2" s="14" t="s">
        <v>115</v>
      </c>
    </row>
    <row r="3" spans="1:2" x14ac:dyDescent="0.25">
      <c r="A3" s="13" t="s">
        <v>116</v>
      </c>
      <c r="B3" s="13" t="s">
        <v>117</v>
      </c>
    </row>
    <row r="4" spans="1:2" x14ac:dyDescent="0.25">
      <c r="A4" s="13" t="s">
        <v>118</v>
      </c>
      <c r="B4" s="13" t="s">
        <v>119</v>
      </c>
    </row>
    <row r="5" spans="1:2" x14ac:dyDescent="0.25">
      <c r="A5" s="13" t="s">
        <v>120</v>
      </c>
      <c r="B5" s="13" t="s">
        <v>121</v>
      </c>
    </row>
    <row r="6" spans="1:2" x14ac:dyDescent="0.25">
      <c r="A6" s="13" t="s">
        <v>122</v>
      </c>
      <c r="B6" s="13" t="s">
        <v>123</v>
      </c>
    </row>
    <row r="7" spans="1:2" x14ac:dyDescent="0.25">
      <c r="A7" s="13" t="s">
        <v>124</v>
      </c>
      <c r="B7" s="13" t="s">
        <v>125</v>
      </c>
    </row>
    <row r="8" spans="1:2" x14ac:dyDescent="0.25">
      <c r="A8" s="13" t="s">
        <v>126</v>
      </c>
      <c r="B8" s="13" t="s">
        <v>127</v>
      </c>
    </row>
    <row r="9" spans="1:2" x14ac:dyDescent="0.25">
      <c r="A9" s="16" t="s">
        <v>128</v>
      </c>
      <c r="B9" s="16" t="s">
        <v>129</v>
      </c>
    </row>
    <row r="10" spans="1:2" x14ac:dyDescent="0.25">
      <c r="A10" s="16" t="s">
        <v>130</v>
      </c>
      <c r="B10" s="16" t="s">
        <v>131</v>
      </c>
    </row>
    <row r="11" spans="1:2" ht="25.5" x14ac:dyDescent="0.25">
      <c r="A11" s="13" t="s">
        <v>132</v>
      </c>
      <c r="B11" s="17" t="s">
        <v>133</v>
      </c>
    </row>
    <row r="12" spans="1:2" x14ac:dyDescent="0.25">
      <c r="A12" s="16" t="s">
        <v>134</v>
      </c>
      <c r="B12" s="16" t="s">
        <v>135</v>
      </c>
    </row>
    <row r="13" spans="1:2" x14ac:dyDescent="0.25">
      <c r="A13" s="13" t="s">
        <v>136</v>
      </c>
      <c r="B13" s="13" t="s">
        <v>137</v>
      </c>
    </row>
    <row r="14" spans="1:2" x14ac:dyDescent="0.25">
      <c r="A14" s="13" t="s">
        <v>138</v>
      </c>
      <c r="B14" s="13" t="s">
        <v>139</v>
      </c>
    </row>
    <row r="15" spans="1:2" x14ac:dyDescent="0.25">
      <c r="A15" s="13" t="s">
        <v>140</v>
      </c>
      <c r="B15" s="13" t="s">
        <v>141</v>
      </c>
    </row>
    <row r="17" spans="1:2" x14ac:dyDescent="0.25">
      <c r="A17" s="18" t="s">
        <v>142</v>
      </c>
    </row>
    <row r="18" spans="1:2" x14ac:dyDescent="0.25">
      <c r="A18" s="13" t="s">
        <v>116</v>
      </c>
      <c r="B18" s="13" t="s">
        <v>143</v>
      </c>
    </row>
    <row r="19" spans="1:2" x14ac:dyDescent="0.25">
      <c r="A19" s="13" t="s">
        <v>118</v>
      </c>
      <c r="B19" s="13" t="s">
        <v>144</v>
      </c>
    </row>
    <row r="20" spans="1:2" x14ac:dyDescent="0.25">
      <c r="A20" s="16" t="s">
        <v>120</v>
      </c>
      <c r="B20" s="16" t="s">
        <v>121</v>
      </c>
    </row>
    <row r="21" spans="1:2" x14ac:dyDescent="0.25">
      <c r="A21" s="13" t="s">
        <v>122</v>
      </c>
      <c r="B21" s="13" t="s">
        <v>123</v>
      </c>
    </row>
    <row r="22" spans="1:2" x14ac:dyDescent="0.25">
      <c r="A22" s="13" t="s">
        <v>124</v>
      </c>
      <c r="B22" s="13" t="s">
        <v>125</v>
      </c>
    </row>
    <row r="23" spans="1:2" x14ac:dyDescent="0.25">
      <c r="A23" s="13" t="s">
        <v>126</v>
      </c>
      <c r="B23" s="13" t="s">
        <v>127</v>
      </c>
    </row>
    <row r="24" spans="1:2" x14ac:dyDescent="0.25">
      <c r="A24" s="16" t="s">
        <v>128</v>
      </c>
      <c r="B24" s="16" t="s">
        <v>129</v>
      </c>
    </row>
    <row r="25" spans="1:2" x14ac:dyDescent="0.25">
      <c r="A25" s="16" t="s">
        <v>130</v>
      </c>
      <c r="B25" s="16" t="s">
        <v>131</v>
      </c>
    </row>
    <row r="26" spans="1:2" ht="25.5" x14ac:dyDescent="0.25">
      <c r="A26" s="13" t="s">
        <v>132</v>
      </c>
      <c r="B26" s="17" t="s">
        <v>133</v>
      </c>
    </row>
    <row r="27" spans="1:2" x14ac:dyDescent="0.25">
      <c r="A27" s="13" t="s">
        <v>134</v>
      </c>
      <c r="B27" s="13" t="s">
        <v>135</v>
      </c>
    </row>
    <row r="28" spans="1:2" x14ac:dyDescent="0.25">
      <c r="A28" s="13" t="s">
        <v>136</v>
      </c>
      <c r="B28" s="13" t="s">
        <v>137</v>
      </c>
    </row>
    <row r="29" spans="1:2" x14ac:dyDescent="0.25">
      <c r="A29" s="16" t="s">
        <v>138</v>
      </c>
      <c r="B29" s="16" t="s">
        <v>139</v>
      </c>
    </row>
    <row r="30" spans="1:2" x14ac:dyDescent="0.25">
      <c r="A30" s="16" t="s">
        <v>140</v>
      </c>
      <c r="B30" s="16" t="s">
        <v>141</v>
      </c>
    </row>
    <row r="32" spans="1:2" x14ac:dyDescent="0.25">
      <c r="A32" s="18" t="s">
        <v>145</v>
      </c>
      <c r="B32" s="19" t="s">
        <v>146</v>
      </c>
    </row>
    <row r="34" spans="1:2" x14ac:dyDescent="0.25">
      <c r="A34" s="13" t="s">
        <v>116</v>
      </c>
      <c r="B34" s="13" t="s">
        <v>117</v>
      </c>
    </row>
    <row r="35" spans="1:2" x14ac:dyDescent="0.25">
      <c r="A35" s="13" t="s">
        <v>147</v>
      </c>
      <c r="B35" s="13" t="s">
        <v>148</v>
      </c>
    </row>
    <row r="36" spans="1:2" x14ac:dyDescent="0.25">
      <c r="A36" s="13" t="s">
        <v>149</v>
      </c>
      <c r="B36" s="13" t="s">
        <v>150</v>
      </c>
    </row>
    <row r="37" spans="1:2" x14ac:dyDescent="0.25">
      <c r="A37" s="13" t="s">
        <v>126</v>
      </c>
      <c r="B37" s="13" t="s">
        <v>143</v>
      </c>
    </row>
    <row r="38" spans="1:2" x14ac:dyDescent="0.25">
      <c r="A38" s="13" t="s">
        <v>151</v>
      </c>
      <c r="B38" s="13" t="s">
        <v>152</v>
      </c>
    </row>
    <row r="39" spans="1:2" x14ac:dyDescent="0.25">
      <c r="A39" s="13" t="s">
        <v>153</v>
      </c>
      <c r="B39" s="13" t="s">
        <v>154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E5-5E2E-4B67-BC95-B4EC704DB209}">
  <sheetPr codeName="Planilha7"/>
  <dimension ref="A1:N33"/>
  <sheetViews>
    <sheetView showGridLines="0" zoomScale="175" zoomScaleNormal="175" workbookViewId="0">
      <selection activeCell="J8" sqref="J8"/>
    </sheetView>
  </sheetViews>
  <sheetFormatPr defaultRowHeight="15" x14ac:dyDescent="0.25"/>
  <cols>
    <col min="1" max="1" width="6.7109375" customWidth="1"/>
    <col min="2" max="2" width="6.7109375" style="10" customWidth="1"/>
    <col min="3" max="3" width="9" customWidth="1"/>
    <col min="4" max="4" width="4.7109375" customWidth="1"/>
    <col min="5" max="6" width="6.7109375" style="21" customWidth="1"/>
    <col min="7" max="7" width="11" style="21" customWidth="1"/>
    <col min="8" max="8" width="9" style="21" customWidth="1"/>
    <col min="9" max="9" width="7" customWidth="1"/>
    <col min="10" max="11" width="6.28515625" bestFit="1" customWidth="1"/>
    <col min="12" max="12" width="6.140625" customWidth="1"/>
    <col min="13" max="14" width="6.28515625" bestFit="1" customWidth="1"/>
  </cols>
  <sheetData>
    <row r="1" spans="1:14" x14ac:dyDescent="0.25">
      <c r="A1" s="23" t="s">
        <v>155</v>
      </c>
      <c r="B1" s="24" t="s">
        <v>156</v>
      </c>
      <c r="C1" t="s">
        <v>157</v>
      </c>
      <c r="E1" s="25" t="s">
        <v>155</v>
      </c>
      <c r="F1" s="26" t="s">
        <v>156</v>
      </c>
      <c r="G1" s="21" t="s">
        <v>157</v>
      </c>
      <c r="H1" s="21" t="s">
        <v>158</v>
      </c>
      <c r="J1" t="s">
        <v>156</v>
      </c>
      <c r="K1" t="s">
        <v>155</v>
      </c>
      <c r="M1" t="s">
        <v>156</v>
      </c>
      <c r="N1" t="s">
        <v>155</v>
      </c>
    </row>
    <row r="2" spans="1:14" x14ac:dyDescent="0.25">
      <c r="A2" s="27" t="s">
        <v>81</v>
      </c>
      <c r="B2" s="28" t="s">
        <v>86</v>
      </c>
      <c r="C2" s="27"/>
      <c r="D2" s="27"/>
      <c r="E2" s="22" t="s">
        <v>81</v>
      </c>
      <c r="F2" s="29" t="s">
        <v>86</v>
      </c>
      <c r="G2" s="22"/>
      <c r="H2" s="22"/>
      <c r="I2" s="11"/>
      <c r="J2" t="s">
        <v>81</v>
      </c>
      <c r="K2" t="s">
        <v>92</v>
      </c>
      <c r="M2" t="s">
        <v>81</v>
      </c>
      <c r="N2" t="s">
        <v>92</v>
      </c>
    </row>
    <row r="3" spans="1:14" x14ac:dyDescent="0.25">
      <c r="A3" s="27" t="s">
        <v>82</v>
      </c>
      <c r="B3" s="28" t="s">
        <v>82</v>
      </c>
      <c r="C3" s="27"/>
      <c r="D3" s="27"/>
      <c r="E3" s="22" t="s">
        <v>82</v>
      </c>
      <c r="F3" s="29" t="s">
        <v>82</v>
      </c>
      <c r="G3" s="22" t="s">
        <v>85</v>
      </c>
      <c r="H3" s="22" t="s">
        <v>87</v>
      </c>
      <c r="I3" s="22"/>
      <c r="J3" t="s">
        <v>82</v>
      </c>
      <c r="K3" t="s">
        <v>82</v>
      </c>
      <c r="M3" t="s">
        <v>82</v>
      </c>
      <c r="N3" t="s">
        <v>82</v>
      </c>
    </row>
    <row r="4" spans="1:14" x14ac:dyDescent="0.25">
      <c r="A4" s="27" t="s">
        <v>88</v>
      </c>
      <c r="B4" s="28" t="s">
        <v>88</v>
      </c>
      <c r="C4" s="27"/>
      <c r="D4" s="27"/>
      <c r="E4" s="22" t="s">
        <v>88</v>
      </c>
      <c r="F4" s="29" t="s">
        <v>88</v>
      </c>
      <c r="G4" s="22"/>
      <c r="H4" s="22"/>
      <c r="I4" s="22"/>
      <c r="J4" t="s">
        <v>83</v>
      </c>
      <c r="K4" t="s">
        <v>91</v>
      </c>
      <c r="M4" t="s">
        <v>83</v>
      </c>
      <c r="N4" t="s">
        <v>91</v>
      </c>
    </row>
    <row r="5" spans="1:14" x14ac:dyDescent="0.25">
      <c r="A5" s="27" t="s">
        <v>89</v>
      </c>
      <c r="B5" s="28" t="s">
        <v>89</v>
      </c>
      <c r="C5" s="27"/>
      <c r="D5" s="27"/>
      <c r="E5" s="22" t="s">
        <v>89</v>
      </c>
      <c r="F5" s="29" t="s">
        <v>89</v>
      </c>
      <c r="G5" s="22"/>
      <c r="H5" s="22"/>
      <c r="I5" s="22"/>
      <c r="J5" t="s">
        <v>84</v>
      </c>
      <c r="K5" t="s">
        <v>92</v>
      </c>
      <c r="M5" t="s">
        <v>84</v>
      </c>
      <c r="N5" t="s">
        <v>92</v>
      </c>
    </row>
    <row r="6" spans="1:14" x14ac:dyDescent="0.25">
      <c r="A6" s="27" t="s">
        <v>90</v>
      </c>
      <c r="B6" s="28" t="s">
        <v>90</v>
      </c>
      <c r="C6" s="27"/>
      <c r="D6" s="27"/>
      <c r="E6" s="22" t="s">
        <v>90</v>
      </c>
      <c r="F6" s="29" t="s">
        <v>90</v>
      </c>
      <c r="G6" s="22"/>
      <c r="H6" s="22"/>
      <c r="I6" s="22"/>
      <c r="J6" t="s">
        <v>85</v>
      </c>
      <c r="K6" t="s">
        <v>104</v>
      </c>
      <c r="M6" t="s">
        <v>85</v>
      </c>
      <c r="N6" t="s">
        <v>82</v>
      </c>
    </row>
    <row r="7" spans="1:14" x14ac:dyDescent="0.25">
      <c r="A7" s="27" t="s">
        <v>91</v>
      </c>
      <c r="B7" s="28" t="s">
        <v>83</v>
      </c>
      <c r="D7" s="27"/>
      <c r="E7" s="22" t="s">
        <v>91</v>
      </c>
      <c r="F7" s="29" t="s">
        <v>83</v>
      </c>
      <c r="G7" s="22" t="s">
        <v>91</v>
      </c>
      <c r="H7" s="22"/>
      <c r="I7" s="22"/>
      <c r="J7" t="s">
        <v>86</v>
      </c>
      <c r="K7" t="s">
        <v>81</v>
      </c>
      <c r="M7" t="s">
        <v>86</v>
      </c>
      <c r="N7" t="s">
        <v>81</v>
      </c>
    </row>
    <row r="8" spans="1:14" x14ac:dyDescent="0.25">
      <c r="A8" s="27" t="s">
        <v>91</v>
      </c>
      <c r="B8" s="27" t="s">
        <v>91</v>
      </c>
      <c r="D8" s="27"/>
      <c r="E8" s="22" t="s">
        <v>92</v>
      </c>
      <c r="F8" s="29" t="s">
        <v>81</v>
      </c>
      <c r="G8" s="22" t="s">
        <v>84</v>
      </c>
      <c r="H8" s="22" t="s">
        <v>107</v>
      </c>
      <c r="I8" s="22"/>
      <c r="J8" t="s">
        <v>87</v>
      </c>
      <c r="K8" t="s">
        <v>95</v>
      </c>
      <c r="M8" t="s">
        <v>87</v>
      </c>
      <c r="N8" t="s">
        <v>82</v>
      </c>
    </row>
    <row r="9" spans="1:14" x14ac:dyDescent="0.25">
      <c r="A9" s="27" t="s">
        <v>92</v>
      </c>
      <c r="B9" s="28" t="s">
        <v>81</v>
      </c>
      <c r="C9" s="27" t="s">
        <v>84</v>
      </c>
      <c r="D9" s="27"/>
      <c r="E9" s="22" t="s">
        <v>93</v>
      </c>
      <c r="F9" s="29" t="s">
        <v>92</v>
      </c>
      <c r="G9" s="22"/>
      <c r="H9" s="22"/>
      <c r="I9" s="22"/>
      <c r="J9" t="s">
        <v>88</v>
      </c>
      <c r="K9" t="s">
        <v>88</v>
      </c>
      <c r="M9" t="s">
        <v>88</v>
      </c>
      <c r="N9" t="s">
        <v>88</v>
      </c>
    </row>
    <row r="10" spans="1:14" x14ac:dyDescent="0.25">
      <c r="A10" s="27" t="s">
        <v>93</v>
      </c>
      <c r="B10" s="28" t="s">
        <v>92</v>
      </c>
      <c r="C10" s="27"/>
      <c r="D10" s="27"/>
      <c r="E10" s="22" t="s">
        <v>159</v>
      </c>
      <c r="F10" s="29" t="s">
        <v>93</v>
      </c>
      <c r="G10" s="22"/>
      <c r="H10" s="22"/>
      <c r="I10" s="22"/>
      <c r="J10" t="s">
        <v>89</v>
      </c>
      <c r="K10" t="s">
        <v>89</v>
      </c>
      <c r="M10" t="s">
        <v>89</v>
      </c>
      <c r="N10" t="s">
        <v>89</v>
      </c>
    </row>
    <row r="11" spans="1:14" x14ac:dyDescent="0.25">
      <c r="A11" s="27" t="s">
        <v>159</v>
      </c>
      <c r="B11" s="28" t="s">
        <v>93</v>
      </c>
      <c r="C11" s="27"/>
      <c r="D11" s="27"/>
      <c r="E11" s="22" t="s">
        <v>94</v>
      </c>
      <c r="F11" s="29" t="s">
        <v>94</v>
      </c>
      <c r="G11" s="22"/>
      <c r="H11" s="22"/>
      <c r="I11" s="22"/>
      <c r="J11" t="s">
        <v>90</v>
      </c>
      <c r="K11" t="s">
        <v>90</v>
      </c>
      <c r="M11" t="s">
        <v>90</v>
      </c>
      <c r="N11" t="s">
        <v>90</v>
      </c>
    </row>
    <row r="12" spans="1:14" x14ac:dyDescent="0.25">
      <c r="A12" s="27" t="s">
        <v>94</v>
      </c>
      <c r="B12" s="28" t="s">
        <v>94</v>
      </c>
      <c r="C12" s="27"/>
      <c r="D12" s="27"/>
      <c r="E12" s="22" t="s">
        <v>95</v>
      </c>
      <c r="F12" s="29"/>
      <c r="G12" s="22"/>
      <c r="H12" s="22"/>
      <c r="I12" s="22"/>
      <c r="J12" t="s">
        <v>91</v>
      </c>
      <c r="K12" t="s">
        <v>91</v>
      </c>
      <c r="M12" t="s">
        <v>91</v>
      </c>
      <c r="N12" t="s">
        <v>91</v>
      </c>
    </row>
    <row r="13" spans="1:14" x14ac:dyDescent="0.25">
      <c r="A13" s="27" t="s">
        <v>95</v>
      </c>
      <c r="B13" s="28" t="s">
        <v>87</v>
      </c>
      <c r="C13" s="27"/>
      <c r="D13" s="27"/>
      <c r="E13" s="22" t="s">
        <v>96</v>
      </c>
      <c r="F13" s="29" t="s">
        <v>95</v>
      </c>
      <c r="G13" s="22"/>
      <c r="H13" s="22"/>
      <c r="I13" s="22"/>
      <c r="J13" t="s">
        <v>92</v>
      </c>
      <c r="K13" t="s">
        <v>93</v>
      </c>
      <c r="M13" t="s">
        <v>92</v>
      </c>
      <c r="N13" t="s">
        <v>93</v>
      </c>
    </row>
    <row r="14" spans="1:14" x14ac:dyDescent="0.25">
      <c r="A14" s="27" t="s">
        <v>96</v>
      </c>
      <c r="B14" s="28" t="s">
        <v>95</v>
      </c>
      <c r="C14" s="27"/>
      <c r="D14" s="27"/>
      <c r="E14" s="22" t="s">
        <v>97</v>
      </c>
      <c r="F14" s="29" t="s">
        <v>98</v>
      </c>
      <c r="G14" s="22"/>
      <c r="H14" s="22"/>
      <c r="I14" s="22"/>
      <c r="J14" t="s">
        <v>93</v>
      </c>
      <c r="K14" t="s">
        <v>159</v>
      </c>
      <c r="M14" t="s">
        <v>93</v>
      </c>
      <c r="N14" t="s">
        <v>159</v>
      </c>
    </row>
    <row r="15" spans="1:14" x14ac:dyDescent="0.25">
      <c r="A15" s="27" t="s">
        <v>97</v>
      </c>
      <c r="B15" s="28" t="s">
        <v>98</v>
      </c>
      <c r="C15" s="27"/>
      <c r="D15" s="27"/>
      <c r="E15" s="22" t="s">
        <v>99</v>
      </c>
      <c r="F15" s="29" t="s">
        <v>97</v>
      </c>
      <c r="G15" s="22"/>
      <c r="H15" s="22"/>
      <c r="I15" s="22"/>
      <c r="J15" t="s">
        <v>94</v>
      </c>
      <c r="K15" t="s">
        <v>94</v>
      </c>
      <c r="M15" t="s">
        <v>94</v>
      </c>
      <c r="N15" t="s">
        <v>94</v>
      </c>
    </row>
    <row r="16" spans="1:14" x14ac:dyDescent="0.25">
      <c r="A16" s="27" t="s">
        <v>99</v>
      </c>
      <c r="B16" s="28" t="s">
        <v>97</v>
      </c>
      <c r="C16" s="27"/>
      <c r="D16" s="27"/>
      <c r="E16" s="22" t="s">
        <v>100</v>
      </c>
      <c r="F16" s="29" t="s">
        <v>100</v>
      </c>
      <c r="G16" s="22"/>
      <c r="H16" s="22"/>
      <c r="I16" s="22"/>
      <c r="J16" t="s">
        <v>95</v>
      </c>
      <c r="K16" t="s">
        <v>96</v>
      </c>
      <c r="M16" t="s">
        <v>95</v>
      </c>
      <c r="N16" t="s">
        <v>96</v>
      </c>
    </row>
    <row r="17" spans="1:14" x14ac:dyDescent="0.25">
      <c r="A17" s="27" t="s">
        <v>100</v>
      </c>
      <c r="B17" s="28" t="s">
        <v>100</v>
      </c>
      <c r="C17" s="27"/>
      <c r="D17" s="27"/>
      <c r="E17" s="22" t="s">
        <v>160</v>
      </c>
      <c r="F17" s="29" t="s">
        <v>99</v>
      </c>
      <c r="G17" s="22"/>
      <c r="H17" s="22"/>
      <c r="I17" s="22"/>
      <c r="J17" t="s">
        <v>96</v>
      </c>
      <c r="K17" t="s">
        <v>107</v>
      </c>
      <c r="M17" t="s">
        <v>97</v>
      </c>
      <c r="N17" t="s">
        <v>99</v>
      </c>
    </row>
    <row r="18" spans="1:14" x14ac:dyDescent="0.25">
      <c r="A18" s="27" t="s">
        <v>160</v>
      </c>
      <c r="B18" s="28" t="s">
        <v>99</v>
      </c>
      <c r="C18" s="27"/>
      <c r="D18" s="27"/>
      <c r="E18" s="22" t="s">
        <v>101</v>
      </c>
      <c r="F18" s="29" t="s">
        <v>101</v>
      </c>
      <c r="G18" s="22"/>
      <c r="H18" s="22"/>
      <c r="I18" s="22"/>
      <c r="J18" t="s">
        <v>97</v>
      </c>
      <c r="K18" t="s">
        <v>99</v>
      </c>
      <c r="M18" t="s">
        <v>98</v>
      </c>
      <c r="N18" t="s">
        <v>97</v>
      </c>
    </row>
    <row r="19" spans="1:14" x14ac:dyDescent="0.25">
      <c r="A19" s="27" t="s">
        <v>101</v>
      </c>
      <c r="B19" s="28" t="s">
        <v>101</v>
      </c>
      <c r="C19" s="27"/>
      <c r="D19" s="27"/>
      <c r="E19" s="22" t="s">
        <v>102</v>
      </c>
      <c r="F19" s="29" t="s">
        <v>102</v>
      </c>
      <c r="G19" s="22"/>
      <c r="H19" s="22"/>
      <c r="I19" s="22"/>
      <c r="J19" t="s">
        <v>98</v>
      </c>
      <c r="K19" t="s">
        <v>97</v>
      </c>
      <c r="M19" t="s">
        <v>99</v>
      </c>
      <c r="N19" t="s">
        <v>160</v>
      </c>
    </row>
    <row r="20" spans="1:14" x14ac:dyDescent="0.25">
      <c r="A20" s="27" t="s">
        <v>102</v>
      </c>
      <c r="B20" s="28" t="s">
        <v>102</v>
      </c>
      <c r="C20" s="27"/>
      <c r="D20" s="27"/>
      <c r="E20" s="22" t="s">
        <v>103</v>
      </c>
      <c r="F20" s="29" t="s">
        <v>103</v>
      </c>
      <c r="G20" s="22"/>
      <c r="H20" s="22"/>
      <c r="I20" s="22"/>
      <c r="J20" t="s">
        <v>99</v>
      </c>
      <c r="K20" t="s">
        <v>160</v>
      </c>
      <c r="M20" t="s">
        <v>100</v>
      </c>
      <c r="N20" t="s">
        <v>100</v>
      </c>
    </row>
    <row r="21" spans="1:14" x14ac:dyDescent="0.25">
      <c r="A21" s="27" t="s">
        <v>103</v>
      </c>
      <c r="B21" s="28" t="s">
        <v>103</v>
      </c>
      <c r="C21" s="27"/>
      <c r="D21" s="27"/>
      <c r="E21" s="22" t="s">
        <v>104</v>
      </c>
      <c r="F21" s="29"/>
      <c r="G21" s="22"/>
      <c r="H21" s="22"/>
      <c r="I21" s="22"/>
      <c r="J21" t="s">
        <v>100</v>
      </c>
      <c r="K21" t="s">
        <v>100</v>
      </c>
      <c r="M21" t="s">
        <v>101</v>
      </c>
      <c r="N21" t="s">
        <v>101</v>
      </c>
    </row>
    <row r="22" spans="1:14" x14ac:dyDescent="0.25">
      <c r="A22" s="27" t="s">
        <v>104</v>
      </c>
      <c r="B22" s="28" t="s">
        <v>85</v>
      </c>
      <c r="C22" s="27" t="s">
        <v>105</v>
      </c>
      <c r="D22" s="27"/>
      <c r="E22" s="22" t="s">
        <v>105</v>
      </c>
      <c r="F22" s="29" t="s">
        <v>105</v>
      </c>
      <c r="G22" s="22"/>
      <c r="H22" s="22"/>
      <c r="I22" s="22"/>
      <c r="J22" t="s">
        <v>101</v>
      </c>
      <c r="K22" t="s">
        <v>101</v>
      </c>
      <c r="M22" t="s">
        <v>102</v>
      </c>
      <c r="N22" t="s">
        <v>102</v>
      </c>
    </row>
    <row r="23" spans="1:14" x14ac:dyDescent="0.25">
      <c r="A23" s="27" t="s">
        <v>105</v>
      </c>
      <c r="B23" s="28" t="s">
        <v>104</v>
      </c>
      <c r="C23" s="27" t="s">
        <v>106</v>
      </c>
      <c r="D23" s="27"/>
      <c r="E23" s="22" t="s">
        <v>107</v>
      </c>
      <c r="F23" s="29" t="s">
        <v>108</v>
      </c>
      <c r="G23" s="22"/>
      <c r="H23" s="22"/>
      <c r="I23" s="22"/>
      <c r="J23" t="s">
        <v>102</v>
      </c>
      <c r="K23" t="s">
        <v>102</v>
      </c>
      <c r="M23" t="s">
        <v>103</v>
      </c>
      <c r="N23" t="s">
        <v>103</v>
      </c>
    </row>
    <row r="24" spans="1:14" x14ac:dyDescent="0.25">
      <c r="A24" s="27" t="s">
        <v>107</v>
      </c>
      <c r="B24" s="28" t="s">
        <v>96</v>
      </c>
      <c r="C24" s="27" t="s">
        <v>108</v>
      </c>
      <c r="D24" s="27"/>
      <c r="E24" s="22" t="s">
        <v>108</v>
      </c>
      <c r="F24" s="29" t="s">
        <v>109</v>
      </c>
      <c r="G24" s="22"/>
      <c r="H24" s="22"/>
      <c r="I24" s="22"/>
      <c r="J24" t="s">
        <v>103</v>
      </c>
      <c r="K24" t="s">
        <v>103</v>
      </c>
      <c r="M24" t="s">
        <v>105</v>
      </c>
      <c r="N24" t="s">
        <v>105</v>
      </c>
    </row>
    <row r="25" spans="1:14" x14ac:dyDescent="0.25">
      <c r="A25" s="27" t="s">
        <v>108</v>
      </c>
      <c r="B25" s="28" t="s">
        <v>107</v>
      </c>
      <c r="C25" s="27" t="s">
        <v>109</v>
      </c>
      <c r="D25" s="27"/>
      <c r="E25" s="22" t="s">
        <v>110</v>
      </c>
      <c r="F25" s="29" t="s">
        <v>110</v>
      </c>
      <c r="G25" s="22"/>
      <c r="H25" s="22"/>
      <c r="I25" s="22"/>
      <c r="J25" t="s">
        <v>104</v>
      </c>
      <c r="K25" t="s">
        <v>105</v>
      </c>
      <c r="M25" t="s">
        <v>107</v>
      </c>
      <c r="N25" t="s">
        <v>92</v>
      </c>
    </row>
    <row r="26" spans="1:14" x14ac:dyDescent="0.25">
      <c r="A26" s="27" t="s">
        <v>110</v>
      </c>
      <c r="B26" s="28" t="s">
        <v>110</v>
      </c>
      <c r="C26" s="27"/>
      <c r="D26" s="27"/>
      <c r="E26" s="22" t="s">
        <v>111</v>
      </c>
      <c r="F26" s="29" t="s">
        <v>111</v>
      </c>
      <c r="G26" s="22"/>
      <c r="H26" s="22"/>
      <c r="I26" s="22"/>
      <c r="J26" t="s">
        <v>105</v>
      </c>
      <c r="K26" t="s">
        <v>104</v>
      </c>
      <c r="M26" t="s">
        <v>108</v>
      </c>
      <c r="N26" t="s">
        <v>107</v>
      </c>
    </row>
    <row r="27" spans="1:14" x14ac:dyDescent="0.25">
      <c r="A27" s="27" t="s">
        <v>111</v>
      </c>
      <c r="B27" s="28" t="s">
        <v>111</v>
      </c>
      <c r="C27" s="27"/>
      <c r="D27" s="27"/>
      <c r="E27" s="22" t="s">
        <v>112</v>
      </c>
      <c r="F27" s="29" t="s">
        <v>112</v>
      </c>
      <c r="G27" s="22"/>
      <c r="H27" s="22"/>
      <c r="I27" s="22"/>
      <c r="J27" t="s">
        <v>106</v>
      </c>
      <c r="K27" t="s">
        <v>105</v>
      </c>
      <c r="M27" t="s">
        <v>109</v>
      </c>
      <c r="N27" t="s">
        <v>108</v>
      </c>
    </row>
    <row r="28" spans="1:14" x14ac:dyDescent="0.25">
      <c r="A28" s="27" t="s">
        <v>112</v>
      </c>
      <c r="B28" s="28" t="s">
        <v>112</v>
      </c>
      <c r="C28" s="27"/>
      <c r="J28" t="s">
        <v>107</v>
      </c>
      <c r="K28" t="s">
        <v>108</v>
      </c>
      <c r="M28" t="s">
        <v>110</v>
      </c>
      <c r="N28" t="s">
        <v>110</v>
      </c>
    </row>
    <row r="29" spans="1:14" x14ac:dyDescent="0.25">
      <c r="A29" s="11"/>
      <c r="B29" s="11"/>
      <c r="C29" s="11"/>
      <c r="D29" s="11"/>
      <c r="E29" s="22"/>
      <c r="F29" s="22"/>
      <c r="G29" s="22"/>
      <c r="H29" s="22"/>
      <c r="I29" s="11"/>
      <c r="J29" t="s">
        <v>108</v>
      </c>
      <c r="K29" t="s">
        <v>107</v>
      </c>
      <c r="M29" t="s">
        <v>111</v>
      </c>
      <c r="N29" t="s">
        <v>111</v>
      </c>
    </row>
    <row r="30" spans="1:14" x14ac:dyDescent="0.25">
      <c r="J30" t="s">
        <v>109</v>
      </c>
      <c r="K30" t="s">
        <v>108</v>
      </c>
      <c r="M30" t="s">
        <v>112</v>
      </c>
      <c r="N30" t="s">
        <v>112</v>
      </c>
    </row>
    <row r="31" spans="1:14" x14ac:dyDescent="0.25">
      <c r="J31" t="s">
        <v>110</v>
      </c>
      <c r="K31" t="s">
        <v>110</v>
      </c>
    </row>
    <row r="32" spans="1:14" x14ac:dyDescent="0.25">
      <c r="J32" t="s">
        <v>111</v>
      </c>
      <c r="K32" t="s">
        <v>111</v>
      </c>
    </row>
    <row r="33" spans="10:11" x14ac:dyDescent="0.25">
      <c r="J33" t="s">
        <v>112</v>
      </c>
      <c r="K33" t="s">
        <v>112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I H A A B Q S w M E F A A C A A g A 1 U w 6 V x U N 7 q 6 j A A A A 9 g A A A B I A H A B D b 2 5 m a W c v U G F j a 2 F n Z S 5 4 b W w g o h g A K K A U A A A A A A A A A A A A A A A A A A A A A A A A A A A A h Y 9 N D o I w G E S v Q r r v D 3 V j y E d J d C u J 0 c S 4 b U q F R i i E F s v d X H g k r y B G U X c u 5 8 1 b z N y v N 8 j G p o 4 u u n e m t S m K C U O R t q o t j C 1 T N P g T X q J M w F a q s y x 1 N M n W J a M r U l R 5 3 y W U h h B I W J C 2 L y l n L K b H f L N X l W 4 k + s j m v 4 y N d V 5 a p Z G A w 2 u M 4 C T m j H D O C Q M 6 Q 8 i N / Q p 8 2 v t s f y C s h 9 o P v R a d x 6 s d 0 D k C f X 8 Q D 1 B L A w Q U A A I A C A D V T D p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U w 6 V + i 2 x G M N B A A A T x Y A A B M A H A B G b 3 J t d W x h c y 9 T Z W N 0 a W 9 u M S 5 t I K I Y A C i g F A A A A A A A A A A A A A A A A A A A A A A A A A A A A O 1 Y 3 W 7 b N h S + D 5 B 3 I J Q N s A H F a N y u w L B 1 g G o n W I Y u M W x 3 u z C M g p K O E 6 I U a Z B U 1 s 7 w R R + l 2 0 W B A X s K v 9 g O J c u S b C Z 2 n Q w D u v h G B n + + 8 5 3 D 7 5 x D S U N k m B R k k D 9 P v j s 8 O D z Q 1 1 R B T I 6 8 7 u l x L + g H 5 M I j L w g H c 3 h A 8 H c m h Q E c O H 0 X A W 9 1 U q V A m F + l e h t K + b b R n I 0 u a A I v v C E N g d M T b z w f d e w O Y c Z + D n D k X a Z G U U 0 6 k q c C n x e L P y X p M r H 4 I 2 E R 1 d Y a 7 u b Q e i 2 m 7 E a a S 3 M N y i 5 O h G 5 k 5 n 0 y 8 9 r P n n t z n 3 i B U S x M j f T w / y + U S + U 1 V 4 Y K C 3 1 I 5 A 2 L q 9 j Z E B S o W z n 5 s 9 L Q 3 G V A y A T o m g W B k S g t b J L x Z 7 M l Z e R + 8 u 0 T b 1 6 B f s X E t S X E q d Z s g i R q 4 A O p T M N p 3 4 J a L J 9 c q h h U K 9 A R i J i J q 3 k R t c 0 Z p 0 c S F 4 l 1 l + y g K n 1 y k v Q L A v k Z l d h D N p U k 4 A Y U j W W J O l R U 6 I l U S Y 4 7 f D + F e r x K J q V z B l c R A + 9 M x a 1 y b N 4 8 P G D C b X d d 5 C Q T + c v 9 R f 7 N F y 7 y z 1 S i S 9 3 / o R R X C f a v i L F A 3 y b H v S p G n a K r W l R V 7 k C u S r 0 X 9 M 7 b T 9 6 0 2 2 / a T / e Q e n W 7 U + 8 9 U F o K y t n v d P H J C i u I W Y R N B Y m U H g Z x n L t X S N z T a d j r d k g k Y 3 Q L a H R N h h i x 1 s B Q l N V o k M 2 O / a f N S j h r X t 9 l 1 u X + y T 1 8 d 3 e z p f D O G M f k q q c G c G y s f f n b K q M z B 1 d u k e 9 / I C L l v F l R J f o n y b n Q o F i M z u A u T f B P F z h L m E E d K F c 0 H S z K 2 E r F r m r B f Q k o c F h C g i r D T D z i 1 S K 9 7 + n u 5 o j z + K v 3 j h E m 0 n j 2 i m n T 6 k n N 7 B 3 l c t K o r c B E G P u j i q f j 5 t 5 J f p e T N v v O u y T I J o r k p u J 9 l u + B s E P n w j x / 1 r J g 2 W A e 1 I 3 a 0 F M M a c Y 0 B h u O W x b V z a y G f w Z D N w a / R v l C l O a M Y 0 o S X E S E R H I b P A d w l a B 2 p b U M d p N x F K / F B w W U I D 0 a Y p i u F n + J i N F 1 p A s s M d b Y 4 u M O i / t o C S N L J k x Q E Q F T a F 0 b l u C Z L I k e N f i k 2 e h / 1 S T H 2 J 0 s 1 O I T J a c a d Z J S X u C J N A l B 7 Q h J C r i z 1 / 0 f 9 0 J w k z o D b D v 3 5 J T 3 Y Q f E q Z 5 C l H U v t S x O x 8 R b t m 3 P u 0 d c d 6 M b M z 2 V g o X M p k C d 9 S 6 2 M 0 V t 2 f d T i g y t g 4 b d U K I x r J B v z P U 7 W f y t c Z J A C b w h p 3 p Z W 8 u 6 W k G p z O 1 6 I 7 S 1 H i v 9 L U 0 y L x 8 d m Y R M Q G O 2 a g x + r b 1 u 3 p 0 + p z l g M X F 1 h r y 9 o x D F s i j x r T X Y 1 R M q N U 4 V J Z d N S K 2 C I p g 1 T v B K K l Y z G N E x A a 6 h v n a v e + j d v v j 1 I 3 7 Q 1 6 0 1 9 + u G H u B 2 W H s N e + w X j / 3 i / 9 4 v t v h 7 V 8 u o b H 2 4 r r H R G G 5 N C S Q V M h Q o k w 5 C t / a g 3 b 8 8 2 J f E x w 9 r j x / W v p w P a / 8 A U E s B A i 0 A F A A C A A g A 1 U w 6 V x U N 7 q 6 j A A A A 9 g A A A B I A A A A A A A A A A A A A A A A A A A A A A E N v b m Z p Z y 9 Q Y W N r Y W d l L n h t b F B L A Q I t A B Q A A g A I A N V M O l c P y u m r p A A A A O k A A A A T A A A A A A A A A A A A A A A A A O 8 A A A B b Q 2 9 u d G V u d F 9 U e X B l c 1 0 u e G 1 s U E s B A i 0 A F A A C A A g A 1 U w 6 V + i 2 x G M N B A A A T x Y A A B M A A A A A A A A A A A A A A A A A 4 A E A A E Z v c m 1 1 b G F z L 1 N l Y 3 R p b 2 4 x L m 1 Q S w U G A A A A A A M A A w D C A A A A O g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E M A A A A A A A C S Q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E U l M j B Q Q V J B J T I w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s x O T A m c X V v d D s s J n F 1 b 3 Q 7 M j Q 2 J n F 1 b 3 Q 7 X S I g L z 4 8 R W 5 0 c n k g V H l w Z T 0 i R m l s b E N v b H V t b l R 5 c G V z I i B W Y W x 1 Z T 0 i c 0 J n W T 0 i I C 8 + P E V u d H J 5 I F R 5 c G U 9 I k Z p b G x M Y X N 0 V X B k Y X R l Z C I g V m F s d W U 9 I m Q y M D I y L T A 3 L T I 1 V D I w O j U x O j M 1 L j E 0 M z k 2 N z Z a I i A v P j x F b n R y e S B U e X B l P S J S Z W N v d m V y e V R h c m d l d F J v d y I g V m F s d W U 9 I m w x I i A v P j x F b n R y e S B U e X B l P S J S Z W N v d m V y e V R h c m d l d E N v b H V t b i I g V m F s d W U 9 I m w x N C I g L z 4 8 R W 5 0 c n k g V H l w Z T 0 i U m V j b 3 Z l c n l U Y X J n Z X R T a G V l d C I g V m F s d W U 9 I n N k Z S 1 w Y X J h I D I 0 N i A x O T A i I C 8 + P E V u d H J 5 I F R 5 c G U 9 I k Z p b G x U Y X J n Z X Q i I F Z h b H V l P S J z R E V f U E F S Q V 9 C I i A v P j x F b n R y e S B U e X B l P S J R d W V y e U l E I i B W Y W x 1 Z T 0 i c z c x O D A w Y m Y 5 L T M y M z k t N G Y x N S 0 4 O D c 5 L T E 4 M T Q y N j M 2 Y j B i M y I g L z 4 8 R W 5 0 c n k g V H l w Z T 0 i R m l s b E V y c m 9 y Q 2 9 1 b n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U g U E F S Q S B C L 0 F 1 d G 9 S Z W 1 v d m V k Q 2 9 s d W 1 u c z E u e z E 5 M C w w f S Z x d W 9 0 O y w m c X V v d D t T Z W N 0 a W 9 u M S 9 E R S B Q Q V J B I E I v Q X V 0 b 1 J l b W 9 2 Z W R D b 2 x 1 b W 5 z M S 5 7 M j Q 2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R F I F B B U k E g Q i 9 B d X R v U m V t b 3 Z l Z E N v b H V t b n M x L n s x O T A s M H 0 m c X V v d D s s J n F 1 b 3 Q 7 U 2 V j d G l v b j E v R E U g U E F S Q S B C L 0 F 1 d G 9 S Z W 1 v d m V k Q 2 9 s d W 1 u c z E u e z I 0 N i w x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I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U l M j B Q Q V J B J T I w Q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T 3 V 0 c m F z J T I w Q 2 9 s d W 5 h c y U y M E 4 l Q z M l Q T N v J T I w R G l u J U M z J U E y b W l j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8 L 0 l 0 Z W 1 Q Y X R o P j w v S X R l b U x v Y 2 F 0 a W 9 u P j x T d G F i b G V F b n R y a W V z P j x F b n R y e S B U e X B l P S J J c 1 B y a X Z h d G U i I F Z h b H V l P S J s M C I g L z 4 8 R W 5 0 c n k g V H l w Z T 0 i R m l s b F R h c m d l d C I g V m F s d W U 9 I n N E R V 9 Q Q V J B X 0 4 i I C 8 + P E V u d H J 5 I F R 5 c G U 9 I l J l Y 2 9 2 Z X J 5 V G F y Z 2 V 0 U m 9 3 I i B W Y W x 1 Z T 0 i b D E i I C 8 + P E V u d H J 5 I F R 5 c G U 9 I l J l Y 2 9 2 Z X J 5 V G F y Z 2 V 0 Q 2 9 s d W 1 u I i B W Y W x 1 Z T 0 i b D E x I i A v P j x F b n R y e S B U e X B l P S J S Z W N v d m V y e V R h c m d l d F N o Z W V 0 I i B W Y W x 1 Z T 0 i c 2 R l L X B h c m E g M j Q 2 I D E 5 M C I g L z 4 8 R W 5 0 c n k g V H l w Z T 0 i T G 9 h Z G V k V G 9 B b m F s e X N p c 1 N l c n Z p Y 2 V z I i B W Y W x 1 Z T 0 i b D A i I C 8 + P E V u d H J 5 I F R 5 c G U 9 I k Z p b G x M Y X N 0 V X B k Y X R l Z C I g V m F s d W U 9 I m Q y M D I y L T A 3 L T I 1 V D I w O j U x O j M 1 L j A 4 O D A w N z h a I i A v P j x F b n R y e S B U e X B l P S J G a W x s Q 2 9 s d W 1 u V H l w Z X M i I F Z h b H V l P S J z Q m d Z P S I g L z 4 8 R W 5 0 c n k g V H l w Z T 0 i R m l s b E N v b H V t b k 5 h b W V z I i B W Y W x 1 Z T 0 i c 1 s m c X V v d D s x O T A m c X V v d D s s J n F 1 b 3 Q 7 M j Q 2 J n F 1 b 3 Q 7 X S I g L z 4 8 R W 5 0 c n k g V H l w Z T 0 i R m l s b F N 0 Y X R 1 c y I g V m F s d W U 9 I n N D b 2 1 w b G V 0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l F 1 Z X J 5 S U Q i I F Z h b H V l P S J z M D g 0 N G U 3 M D c t Y j V l Y S 0 0 M D V m L T g w Z j A t Y T U z M D E w N T E x M z J h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R S 1 Q Q V J B I E 4 v Q X V 0 b 1 J l b W 9 2 Z W R D b 2 x 1 b W 5 z M S 5 7 M T k w L D B 9 J n F 1 b 3 Q 7 L C Z x d W 9 0 O 1 N l Y 3 R p b 2 4 x L 0 R F L V B B U k E g T i 9 B d X R v U m V t b 3 Z l Z E N v b H V t b n M x L n s y N D Y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E U t U E F S Q S B O L 0 F 1 d G 9 S Z W 1 v d m V k Q 2 9 s d W 1 u c z E u e z E 5 M C w w f S Z x d W 9 0 O y w m c X V v d D t T Z W N 0 a W 9 u M S 9 E R S 1 Q Q V J B I E 4 v Q X V 0 b 1 J l b W 9 2 Z W R D b 2 x 1 b W 5 z M S 5 7 M j Q 2 L D F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1 b n Q i I F Z h b H V l P S J s M z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R S 1 Q Q V J B J T I w T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T G l u a G F z J T I w Q 2 x h c 3 N p Z m l j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Q 2 9 s d W 5 h c y U y M F J l b m 9 t Z W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J f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m F 2 a W d h d G l v b l N 0 Z X B O Y W 1 l I i B W Y W x 1 Z T 0 i c 0 5 h d m V n Y c O n w 6 N v I i A v P j x F b n R y e S B U e X B l P S J G a W x s T G F z d F V w Z G F 0 Z W Q i I F Z h b H V l P S J k M j A y M i 0 w N i 0 y N F Q x O D o z M D o 1 M C 4 2 N T A 3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Q V B J M j B f M j J f M j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c 3 V s d F R 5 c G U i I F Z h b H V l P S J z V G F i b G U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F c n J v c k N v Z G U i I F Z h b H V l P S J z V W 5 r b m 9 3 b i I g L z 4 8 R W 5 0 c n k g V H l w Z T 0 i T m F 2 a W d h d G l v b l N 0 Z X B O Y W 1 l I i B W Y W x 1 Z T 0 i c 0 5 h d m V n Y c O n w 6 N v I i A v P j x F b n R y e S B U e X B l P S J G a W x s T G F z d F V w Z G F 0 Z W Q i I F Z h b H V l P S J k M j A y M i 0 w N y 0 y M l Q y M D o y M z o x M C 4 0 N z U 5 O T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Q V B J M j B f M j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5 h d m l n Y X R p b 2 5 T d G V w T m F t Z S I g V m F s d W U 9 I n N O Y X Z l Z 2 H D p 8 O j b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I 5 N j M w M z h l L T Q 1 O T Q t N D c w Y y 0 5 N D V m L T c 5 O G U w Z W M x M m Y 0 Z C I g L z 4 8 R W 5 0 c n k g V H l w Z T 0 i R m l s b F R v R G F 0 Y U 1 v Z G V s R W 5 h Y m x l Z C I g V m F s d W U 9 I m w x I i A v P j x F b n R y e S B U e X B l P S J G a W x s T 2 J q Z W N 0 V H l w Z S I g V m F s d W U 9 I n N D b 2 5 u Z W N 0 a W 9 u T 2 5 s e S I g L z 4 8 R W 5 0 c n k g V H l w Z T 0 i R m l s b E x h c 3 R V c G R h d G V k I i B W Y W x 1 Z T 0 i Z D I w M j M t M D k t M j Z U M T I 6 M z g 6 N D A u N D M y M T c z N F o i I C 8 + P E V u d H J 5 I F R 5 c G U 9 I k Z p b G x F c n J v c k N v d W 5 0 I i B W Y W x 1 Z T 0 i b D A i I C 8 + P E V u d H J 5 I F R 5 c G U 9 I k Z p b G x D b 2 x 1 b W 5 U e X B l c y I g V m F s d W U 9 I n N B Q U 1 H Q m d Z R 0 F B W U F B Q V V G Q l F V Q U J R V U Z B Q U 1 G Q X c 9 P S I g L z 4 8 R W 5 0 c n k g V H l w Z T 0 i R m l s b E V y c m 9 y Q 2 9 k Z S I g V m F s d W U 9 I n N V b m t u b 3 d u I i A v P j x F b n R y e S B U e X B l P S J G a W x s Q 2 9 s d W 1 u T m F t Z X M i I F Z h b H V l P S J z W y Z x d W 9 0 O 0 l E I E H D p 8 O j b y Z x d W 9 0 O y w m c X V v d D t B b m 8 m c X V v d D s s J n F 1 b 3 Q 7 U 3 V i U E R D J n F 1 b 3 Q 7 L C Z x d W 9 0 O 1 B y a W 9 y a W R h Z G U g Z G 8 g U 3 V i U E R D J n F 1 b 3 Q 7 L C Z x d W 9 0 O 0 H D p 8 O j b y Z x d W 9 0 O y w m c X V v d D t N Z X R h J n F 1 b 3 Q 7 L C Z x d W 9 0 O y U g R X h l Y 3 X D p 8 O j b y B k Y S B t Z X R h I G 5 v I G F u b y Z x d W 9 0 O y w m c X V v d D t T Z W d t Z W 5 0 b y B k b y B l e G V j d X R v c i Z x d W 9 0 O y w m c X V v d D v D g X J l Y S B k Z S B h Y n J h b m f D q m 5 j a W E m c X V v d D s s J n F 1 b 3 Q 7 T m 9 t Z S B k Y S D D o X J l Y S B k Z S B h Y n J h b m f D q m 5 j a W E m c X V v d D s s J n F 1 b 3 Q 7 U m V j d X J z b y B m a W 5 h b m N l a X J v I G V z d G l t Y W R v I G 5 v I G F u b 1 x u K F I k K S A t I E N v Y n J h b s O n Y S B F c 3 R h Z H V h b C Z x d W 9 0 O y w m c X V v d D t S Z W N 1 c n N v I G Z p b m F u Y 2 V p c m 8 g Z X N 0 a W 1 h Z G 8 g b m 8 g Y W 5 v I C h S J C k g L S B D R l V S S C Z x d W 9 0 O y w m c X V v d D t S Z W N 1 c n N v I G Z p b m F u Y 2 V p c m 8 g Z X N 0 a W 1 h Z G 8 g b m 8 g Y W 5 v X G 4 o U i Q p I C 0 g Q 2 9 i c m F u w 6 d h I E Z l Z G V y Y W w m c X V v d D s s J n F 1 b 3 Q 7 U m V j d X J z b y B m a W 5 h b m N l a X J v I G V z d G l t Y W R v I G 5 v I G F u b y A o U i Q p I C 0 g T 3 V 0 c m F z J n F 1 b 3 Q 7 L C Z x d W 9 0 O 0 V z c G V j a W Z p Y 2 F y I E Z v b n R l I C 0 g X C Z x d W 9 0 O 0 9 1 d H J h c 1 w m c X V v d D s m c X V v d D s s J n F 1 b 3 Q 7 U m V j d X J z b y B m a W 5 h b m N l a X J v I G V z d G l t Y W R v I G 5 v I G F u b 1 x u K F I k K S Z x d W 9 0 O y w m c X V v d D t S Z W N 1 c n N v I G Z p b m F u Y 2 V p c m 8 g Z G l z c G 9 u a W J p b G l 6 Y W R v I G 5 v I G F u b y A o U i Q p J n F 1 b 3 Q 7 L C Z x d W 9 0 O 1 J l Y 3 V y c 2 8 g Z m l u Y W 5 j Z W l y b y B l e G V j d X R h Z G 8 g b m 8 g Y W 5 v I C h S J C k m c X V v d D s s J n F 1 b 3 Q 7 S n V z d G l m a W N h d G l 2 Y S B z b 2 J y Z S B l e G V j d c O n w 6 N v I G b D r X N p Y 2 E g Z S B m a W 5 h b m N l a X J h J n F 1 b 3 Q 7 L C Z x d W 9 0 O 3 N 1 Y l B E Q y B j b 2 Q m c X V v d D s s J n F 1 b 3 Q 7 J S B F e G V j d c O n w 6 N v I G R h I G 1 l d G E g Z G 8 g Y m n D q m 5 p b y Z x d W 9 0 O y w m c X V v d D t z d W J Q R E M g b 3 J p Z y Z x d W 9 0 O 1 0 i I C 8 + P E V u d H J 5 I F R 5 c G U 9 I k Z p b G x D b 3 V u d C I g V m F s d W U 9 I m w 0 M i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F Q S V 8 y M V 8 y M y 9 U a X B v I E F s d G V y Y W R v L n t J R C B B w 6 f D o 2 8 s M H 0 m c X V v d D s s J n F 1 b 3 Q 7 U 2 V j d G l v b j E v U E F Q S V 8 y M V 8 y M y 9 U a X B v I E F s d G V y Y W R v L n t B b m 8 s M X 0 m c X V v d D s s J n F 1 b 3 Q 7 U 2 V j d G l v b j E v U E F Q S V 8 y M V 8 y M y 9 U a X B v I E F s d G V y Y W R v L n t T d W J Q R E M s M n 0 m c X V v d D s s J n F 1 b 3 Q 7 U 2 V j d G l v b j E v U E F Q S V 8 y M V 8 y M y 9 U a X B v I E F s d G V y Y W R v L n t Q c m l v c m l k Y W R l I G R v I F N 1 Y l B E Q y w z f S Z x d W 9 0 O y w m c X V v d D t T Z W N 0 a W 9 u M S 9 Q Q V B J X z I x X z I z L 1 R p c G 8 g Q W x 0 Z X J h Z G 8 u e 0 H D p 8 O j b y w 0 f S Z x d W 9 0 O y w m c X V v d D t T Z W N 0 a W 9 u M S 9 Q Q V B J X z I x X z I z L 1 R p c G 8 g Q W x 0 Z X J h Z G 8 u e 0 1 l d G E s N X 0 m c X V v d D s s J n F 1 b 3 Q 7 U 2 V j d G l v b j E v U E F Q S V 8 y M V 8 y M y 9 U a X B v I E F s d G V y Y W R v L n s l I E V 4 Z W N 1 w 6 f D o 2 8 g Z G E g b W V 0 Y S B u b y B h b m 8 s N n 0 m c X V v d D s s J n F 1 b 3 Q 7 U 2 V j d G l v b j E v U E F Q S V 8 y M V 8 y M y 9 U a X B v I E F s d G V y Y W R v L n t T Z W d t Z W 5 0 b y B k b y B l e G V j d X R v c i w 3 f S Z x d W 9 0 O y w m c X V v d D t T Z W N 0 a W 9 u M S 9 Q Q V B J X z I x X z I z L 1 R p c G 8 g Q W x 0 Z X J h Z G 8 u e 8 O B c m V h I G R l I G F i c m F u Z 8 O q b m N p Y S w 4 f S Z x d W 9 0 O y w m c X V v d D t T Z W N 0 a W 9 u M S 9 Q Q V B J X z I x X z I z L 1 R p c G 8 g Q W x 0 Z X J h Z G 8 u e 0 5 v b W U g Z G E g w 6 F y Z W E g Z G U g Y W J y Y W 5 n w 6 p u Y 2 l h L D l 9 J n F 1 b 3 Q 7 L C Z x d W 9 0 O 1 N l Y 3 R p b 2 4 x L 1 B B U E l f M j F f M j M v V G l w b y B B b H R l c m F k b y 5 7 U m V j d X J z b y B m a W 5 h b m N l a X J v I G V z d G l t Y W R v I G 5 v I G F u b 1 x u K F I k K S A t I E N v Y n J h b s O n Y S B F c 3 R h Z H V h b C w x M H 0 m c X V v d D s s J n F 1 b 3 Q 7 U 2 V j d G l v b j E v U E F Q S V 8 y M V 8 y M y 9 U a X B v I E F s d G V y Y W R v L n t S Z W N 1 c n N v I G Z p b m F u Y 2 V p c m 8 g Z X N 0 a W 1 h Z G 8 g b m 8 g Y W 5 v I C h S J C k g L S B D R l V S S C w x M X 0 m c X V v d D s s J n F 1 b 3 Q 7 U 2 V j d G l v b j E v U E F Q S V 8 y M V 8 y M y 9 U a X B v I E F s d G V y Y W R v L n t S Z W N 1 c n N v I G Z p b m F u Y 2 V p c m 8 g Z X N 0 a W 1 h Z G 8 g b m 8 g Y W 5 v X G 4 o U i Q p I C 0 g Q 2 9 i c m F u w 6 d h I E Z l Z G V y Y W w s M T J 9 J n F 1 b 3 Q 7 L C Z x d W 9 0 O 1 N l Y 3 R p b 2 4 x L 1 B B U E l f M j F f M j M v V G l w b y B B b H R l c m F k b y 5 7 U m V j d X J z b y B m a W 5 h b m N l a X J v I G V z d G l t Y W R v I G 5 v I G F u b y A o U i Q p I C 0 g T 3 V 0 c m F z L D E z f S Z x d W 9 0 O y w m c X V v d D t T Z W N 0 a W 9 u M S 9 Q Q V B J X z I x X z I z L 1 R p c G 8 g Q W x 0 Z X J h Z G 8 u e 0 V z c G V j a W Z p Y 2 F y I E Z v b n R l I C 0 g X C Z x d W 9 0 O 0 9 1 d H J h c 1 w m c X V v d D s s M T R 9 J n F 1 b 3 Q 7 L C Z x d W 9 0 O 1 N l Y 3 R p b 2 4 x L 1 B B U E l f M j F f M j M v V G l w b y B B b H R l c m F k b y 5 7 U m V j d X J z b y B m a W 5 h b m N l a X J v I G V z d G l t Y W R v I G 5 v I G F u b 1 x u K F I k K S w x N X 0 m c X V v d D s s J n F 1 b 3 Q 7 U 2 V j d G l v b j E v U E F Q S V 8 y M V 8 y M y 9 U a X B v I E F s d G V y Y W R v L n t S Z W N 1 c n N v I G Z p b m F u Y 2 V p c m 8 g Z G l z c G 9 u a W J p b G l 6 Y W R v I G 5 v I G F u b y A o U i Q p L D E 2 f S Z x d W 9 0 O y w m c X V v d D t T Z W N 0 a W 9 u M S 9 Q Q V B J X z I x X z I z L 1 R p c G 8 g Q W x 0 Z X J h Z G 8 u e 1 J l Y 3 V y c 2 8 g Z m l u Y W 5 j Z W l y b y B l e G V j d X R h Z G 8 g b m 8 g Y W 5 v I C h S J C k s M T d 9 J n F 1 b 3 Q 7 L C Z x d W 9 0 O 1 N l Y 3 R p b 2 4 x L 1 B B U E l f M j F f M j M v V G l w b y B B b H R l c m F k b y 5 7 S n V z d G l m a W N h d G l 2 Y S B z b 2 J y Z S B l e G V j d c O n w 6 N v I G b D r X N p Y 2 E g Z S B m a W 5 h b m N l a X J h L D E 4 f S Z x d W 9 0 O y w m c X V v d D t T Z W N 0 a W 9 u M S 9 Q Q V B J X z I x X z I z L 1 R p c G 8 g Q W x 0 Z X J h Z G 8 u e 3 N 1 Y l B E Q y B j b 2 Q s M T l 9 J n F 1 b 3 Q 7 L C Z x d W 9 0 O 1 N l Y 3 R p b 2 4 x L 1 B B U E l f M j F f M j M v V G l w b y B B b H R l c m F k b y 5 7 J S B F e G V j d c O n w 6 N v I G R h I G 1 l d G E g Z G 8 g Y m n D q m 5 p b y w y M H 0 m c X V v d D s s J n F 1 b 3 Q 7 U 2 V j d G l v b j E v U E F Q S V 8 y M V 8 y M y 9 U a X B v I E F s d G V y Y W R v L n t z d W J Q R E M g b 3 J p Z y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B B U E l f M j F f M j M v V G l w b y B B b H R l c m F k b y 5 7 S U Q g Q c O n w 6 N v L D B 9 J n F 1 b 3 Q 7 L C Z x d W 9 0 O 1 N l Y 3 R p b 2 4 x L 1 B B U E l f M j F f M j M v V G l w b y B B b H R l c m F k b y 5 7 Q W 5 v L D F 9 J n F 1 b 3 Q 7 L C Z x d W 9 0 O 1 N l Y 3 R p b 2 4 x L 1 B B U E l f M j F f M j M v V G l w b y B B b H R l c m F k b y 5 7 U 3 V i U E R D L D J 9 J n F 1 b 3 Q 7 L C Z x d W 9 0 O 1 N l Y 3 R p b 2 4 x L 1 B B U E l f M j F f M j M v V G l w b y B B b H R l c m F k b y 5 7 U H J p b 3 J p Z G F k Z S B k b y B T d W J Q R E M s M 3 0 m c X V v d D s s J n F 1 b 3 Q 7 U 2 V j d G l v b j E v U E F Q S V 8 y M V 8 y M y 9 U a X B v I E F s d G V y Y W R v L n t B w 6 f D o 2 8 s N H 0 m c X V v d D s s J n F 1 b 3 Q 7 U 2 V j d G l v b j E v U E F Q S V 8 y M V 8 y M y 9 U a X B v I E F s d G V y Y W R v L n t N Z X R h L D V 9 J n F 1 b 3 Q 7 L C Z x d W 9 0 O 1 N l Y 3 R p b 2 4 x L 1 B B U E l f M j F f M j M v V G l w b y B B b H R l c m F k b y 5 7 J S B F e G V j d c O n w 6 N v I G R h I G 1 l d G E g b m 8 g Y W 5 v L D Z 9 J n F 1 b 3 Q 7 L C Z x d W 9 0 O 1 N l Y 3 R p b 2 4 x L 1 B B U E l f M j F f M j M v V G l w b y B B b H R l c m F k b y 5 7 U 2 V n b W V u d G 8 g Z G 8 g Z X h l Y 3 V 0 b 3 I s N 3 0 m c X V v d D s s J n F 1 b 3 Q 7 U 2 V j d G l v b j E v U E F Q S V 8 y M V 8 y M y 9 U a X B v I E F s d G V y Y W R v L n v D g X J l Y S B k Z S B h Y n J h b m f D q m 5 j a W E s O H 0 m c X V v d D s s J n F 1 b 3 Q 7 U 2 V j d G l v b j E v U E F Q S V 8 y M V 8 y M y 9 U a X B v I E F s d G V y Y W R v L n t O b 2 1 l I G R h I M O h c m V h I G R l I G F i c m F u Z 8 O q b m N p Y S w 5 f S Z x d W 9 0 O y w m c X V v d D t T Z W N 0 a W 9 u M S 9 Q Q V B J X z I x X z I z L 1 R p c G 8 g Q W x 0 Z X J h Z G 8 u e 1 J l Y 3 V y c 2 8 g Z m l u Y W 5 j Z W l y b y B l c 3 R p b W F k b y B u b y B h b m 9 c b i h S J C k g L S B D b 2 J y Y W 7 D p 2 E g R X N 0 Y W R 1 Y W w s M T B 9 J n F 1 b 3 Q 7 L C Z x d W 9 0 O 1 N l Y 3 R p b 2 4 x L 1 B B U E l f M j F f M j M v V G l w b y B B b H R l c m F k b y 5 7 U m V j d X J z b y B m a W 5 h b m N l a X J v I G V z d G l t Y W R v I G 5 v I G F u b y A o U i Q p I C 0 g Q 0 Z V U k g s M T F 9 J n F 1 b 3 Q 7 L C Z x d W 9 0 O 1 N l Y 3 R p b 2 4 x L 1 B B U E l f M j F f M j M v V G l w b y B B b H R l c m F k b y 5 7 U m V j d X J z b y B m a W 5 h b m N l a X J v I G V z d G l t Y W R v I G 5 v I G F u b 1 x u K F I k K S A t I E N v Y n J h b s O n Y S B G Z W R l c m F s L D E y f S Z x d W 9 0 O y w m c X V v d D t T Z W N 0 a W 9 u M S 9 Q Q V B J X z I x X z I z L 1 R p c G 8 g Q W x 0 Z X J h Z G 8 u e 1 J l Y 3 V y c 2 8 g Z m l u Y W 5 j Z W l y b y B l c 3 R p b W F k b y B u b y B h b m 8 g K F I k K S A t I E 9 1 d H J h c y w x M 3 0 m c X V v d D s s J n F 1 b 3 Q 7 U 2 V j d G l v b j E v U E F Q S V 8 y M V 8 y M y 9 U a X B v I E F s d G V y Y W R v L n t F c 3 B l Y 2 l m a W N h c i B G b 2 5 0 Z S A t I F w m c X V v d D t P d X R y Y X N c J n F 1 b 3 Q 7 L D E 0 f S Z x d W 9 0 O y w m c X V v d D t T Z W N 0 a W 9 u M S 9 Q Q V B J X z I x X z I z L 1 R p c G 8 g Q W x 0 Z X J h Z G 8 u e 1 J l Y 3 V y c 2 8 g Z m l u Y W 5 j Z W l y b y B l c 3 R p b W F k b y B u b y B h b m 9 c b i h S J C k s M T V 9 J n F 1 b 3 Q 7 L C Z x d W 9 0 O 1 N l Y 3 R p b 2 4 x L 1 B B U E l f M j F f M j M v V G l w b y B B b H R l c m F k b y 5 7 U m V j d X J z b y B m a W 5 h b m N l a X J v I G R p c 3 B v b m l i a W x p e m F k b y B u b y B h b m 8 g K F I k K S w x N n 0 m c X V v d D s s J n F 1 b 3 Q 7 U 2 V j d G l v b j E v U E F Q S V 8 y M V 8 y M y 9 U a X B v I E F s d G V y Y W R v L n t S Z W N 1 c n N v I G Z p b m F u Y 2 V p c m 8 g Z X h l Y 3 V 0 Y W R v I G 5 v I G F u b y A o U i Q p L D E 3 f S Z x d W 9 0 O y w m c X V v d D t T Z W N 0 a W 9 u M S 9 Q Q V B J X z I x X z I z L 1 R p c G 8 g Q W x 0 Z X J h Z G 8 u e 0 p 1 c 3 R p Z m l j Y X R p d m E g c 2 9 i c m U g Z X h l Y 3 X D p 8 O j b y B m w 6 1 z a W N h I G U g Z m l u Y W 5 j Z W l y Y S w x O H 0 m c X V v d D s s J n F 1 b 3 Q 7 U 2 V j d G l v b j E v U E F Q S V 8 y M V 8 y M y 9 U a X B v I E F s d G V y Y W R v L n t z d W J Q R E M g Y 2 9 k L D E 5 f S Z x d W 9 0 O y w m c X V v d D t T Z W N 0 a W 9 u M S 9 Q Q V B J X z I x X z I z L 1 R p c G 8 g Q W x 0 Z X J h Z G 8 u e y U g R X h l Y 3 X D p 8 O j b y B k Y S B t Z X R h I G R v I G J p w 6 p u a W 8 s M j B 9 J n F 1 b 3 Q 7 L C Z x d W 9 0 O 1 N l Y 3 R p b 2 4 x L 1 B B U E l f M j F f M j M v V G l w b y B B b H R l c m F k b y 5 7 c 3 V i U E R D I G 9 y a W c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Q V B J X z I x X z I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T G l u a G F z J T I w R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1 R l e H R v J T I w S W 5 z Z X J p Z G 8 l M j B B b n R l c y U y M G R v J T I w R G V s a W 1 p d G F k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J f M j M v U G V y c 2 9 u Y W x p e m E l Q z M l Q T c l Q z M l Q T N v J T I w Q W R p Y 2 l v b m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j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0 R F X 1 B B U k F f T i I g L z 4 8 R W 5 0 c n k g V H l w Z T 0 i U m V j b 3 Z l c n l U Y X J n Z X R S b 3 c i I F Z h b H V l P S J s M S I g L z 4 8 R W 5 0 c n k g V H l w Z T 0 i U m V j b 3 Z l c n l U Y X J n Z X R D b 2 x 1 b W 4 i I F Z h b H V l P S J s M T E i I C 8 + P E V u d H J 5 I F R 5 c G U 9 I l J l Y 2 9 2 Z X J 5 V G F y Z 2 V 0 U 2 h l Z X Q i I F Z h b H V l P S J z Z G U t c G F y Y S A y N D Y g M T k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N i 0 y N F Q x O D o z M D o 1 M C 4 3 M z M x M z A w W i I g L z 4 8 R W 5 0 c n k g V H l w Z T 0 i R m l s b F N 0 Y X R 1 c y I g V m F s d W U 9 I n N D b 2 1 w b G V 0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A i I C 8 + P E V u d H J 5 I F R 5 c G U 9 I l F 1 Z X J 5 S U Q i I F Z h b H V l P S J z M D g 0 N G U 3 M D c t Y j V l Y S 0 0 M D V m L T g w Z j A t Y T U z M D E w N T E x M z J h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Q 2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m 9 t Z W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T G l u a G F z J T I w Q 2 x h c 3 N p Z m l j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1 B l c n N v b m F s a X p h J U M z J U E 3 J U M z J U E z b y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S U y M E N v b m R p Y 2 l v b m F s J T I w Q W R p Y 2 l v b m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Q 2 9 s d W 5 h c y U y M F J l b m 9 t Z W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b X v l B Y v B 0 m m B I f n 4 1 a c 8 w A A A A A C A A A A A A A D Z g A A w A A A A B A A A A A j 2 f 8 W 9 Q s 7 U o z K E B S 1 i U J i A A A A A A S A A A C g A A A A E A A A A H 4 A 0 m M 1 h C + P N 9 D t S d l e K 2 J Q A A A A c 7 R q u 1 G t Q Z w T z t h B 6 1 t z 6 G j N o + o / P r M W A A e / 4 7 P T K o O P q S W j K a 5 n q w z x k T I I Q y d O 7 K f o D G / C y A o n z x D a m l B E x e C m H 1 Y z 9 a G 0 p o Z 2 v G C n n b Q U A A A A v + W F a j 4 e s R o d 8 6 1 R L b z 2 f E l h v R g = < / D a t a M a s h u p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15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9FF30929C8E04FBC196FD8B500633E" ma:contentTypeVersion="14" ma:contentTypeDescription="Create a new document." ma:contentTypeScope="" ma:versionID="4cbdb266299776fe4b15537464cd59eb">
  <xsd:schema xmlns:xsd="http://www.w3.org/2001/XMLSchema" xmlns:xs="http://www.w3.org/2001/XMLSchema" xmlns:p="http://schemas.microsoft.com/office/2006/metadata/properties" xmlns:ns3="9c526100-92ac-402b-9d09-4947c0e8c214" xmlns:ns4="f4b97729-89ff-4087-8aa8-d163192c6d6b" targetNamespace="http://schemas.microsoft.com/office/2006/metadata/properties" ma:root="true" ma:fieldsID="e48e233b09530417bb5750278c737fca" ns3:_="" ns4:_="">
    <xsd:import namespace="9c526100-92ac-402b-9d09-4947c0e8c214"/>
    <xsd:import namespace="f4b97729-89ff-4087-8aa8-d163192c6d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26100-92ac-402b-9d09-4947c0e8c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97729-89ff-4087-8aa8-d163192c6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2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2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6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Props1.xml><?xml version="1.0" encoding="utf-8"?>
<ds:datastoreItem xmlns:ds="http://schemas.openxmlformats.org/officeDocument/2006/customXml" ds:itemID="{5F5D9E36-DA30-4025-BEBB-25407E956375}">
  <ds:schemaRefs/>
</ds:datastoreItem>
</file>

<file path=customXml/itemProps10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11.xml><?xml version="1.0" encoding="utf-8"?>
<ds:datastoreItem xmlns:ds="http://schemas.openxmlformats.org/officeDocument/2006/customXml" ds:itemID="{71C4A6CC-AC85-4DCE-AC9F-75090FA528EC}">
  <ds:schemaRefs/>
</ds:datastoreItem>
</file>

<file path=customXml/itemProps12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13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15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customXml/itemProps16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17.xml><?xml version="1.0" encoding="utf-8"?>
<ds:datastoreItem xmlns:ds="http://schemas.openxmlformats.org/officeDocument/2006/customXml" ds:itemID="{A5BB5A56-AC80-4BF6-81B3-BBAD040B7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26100-92ac-402b-9d09-4947c0e8c214"/>
    <ds:schemaRef ds:uri="f4b97729-89ff-4087-8aa8-d163192c6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8.xml><?xml version="1.0" encoding="utf-8"?>
<ds:datastoreItem xmlns:ds="http://schemas.openxmlformats.org/officeDocument/2006/customXml" ds:itemID="{D68667DF-C1EC-41FC-AD6C-BEA4BF1A7517}">
  <ds:schemaRefs/>
</ds:datastoreItem>
</file>

<file path=customXml/itemProps19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2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20.xml><?xml version="1.0" encoding="utf-8"?>
<ds:datastoreItem xmlns:ds="http://schemas.openxmlformats.org/officeDocument/2006/customXml" ds:itemID="{FF489F1A-28E5-4033-B0ED-B604C82D8381}">
  <ds:schemaRefs/>
</ds:datastoreItem>
</file>

<file path=customXml/itemProps21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22.xml><?xml version="1.0" encoding="utf-8"?>
<ds:datastoreItem xmlns:ds="http://schemas.openxmlformats.org/officeDocument/2006/customXml" ds:itemID="{8B8A9523-97A0-45AF-A1EF-5093641B75E7}">
  <ds:schemaRefs/>
</ds:datastoreItem>
</file>

<file path=customXml/itemProps23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24.xml><?xml version="1.0" encoding="utf-8"?>
<ds:datastoreItem xmlns:ds="http://schemas.openxmlformats.org/officeDocument/2006/customXml" ds:itemID="{F9C87DEF-318C-4BAB-97B0-BA75EC1C2C88}">
  <ds:schemaRefs/>
</ds:datastoreItem>
</file>

<file path=customXml/itemProps25.xml><?xml version="1.0" encoding="utf-8"?>
<ds:datastoreItem xmlns:ds="http://schemas.openxmlformats.org/officeDocument/2006/customXml" ds:itemID="{9AAA72D5-4753-47D7-8328-14993F4FB63C}">
  <ds:schemaRefs>
    <ds:schemaRef ds:uri="9c526100-92ac-402b-9d09-4947c0e8c214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4b97729-89ff-4087-8aa8-d163192c6d6b"/>
    <ds:schemaRef ds:uri="http://purl.org/dc/terms/"/>
  </ds:schemaRefs>
</ds:datastoreItem>
</file>

<file path=customXml/itemProps26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27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customXml/itemProps28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29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customXml/itemProps3.xml><?xml version="1.0" encoding="utf-8"?>
<ds:datastoreItem xmlns:ds="http://schemas.openxmlformats.org/officeDocument/2006/customXml" ds:itemID="{3F5A9A7A-CD02-460F-B83A-07BA12733824}">
  <ds:schemaRefs/>
</ds:datastoreItem>
</file>

<file path=customXml/itemProps30.xml><?xml version="1.0" encoding="utf-8"?>
<ds:datastoreItem xmlns:ds="http://schemas.openxmlformats.org/officeDocument/2006/customXml" ds:itemID="{E0745F01-1CA5-4178-B452-D9746D2B7E29}">
  <ds:schemaRefs/>
</ds:datastoreItem>
</file>

<file path=customXml/itemProps4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5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7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8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9.xml><?xml version="1.0" encoding="utf-8"?>
<ds:datastoreItem xmlns:ds="http://schemas.openxmlformats.org/officeDocument/2006/customXml" ds:itemID="{F954F3E3-EEC2-47A9-A8EF-6F4FBD5DE7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Plano de Ação 2024_2027</vt:lpstr>
      <vt:lpstr>Investimento 2024</vt:lpstr>
      <vt:lpstr>Investimento 2025</vt:lpstr>
      <vt:lpstr>Investimento 2026</vt:lpstr>
      <vt:lpstr>Investimento 2027</vt:lpstr>
      <vt:lpstr>Operacional</vt:lpstr>
      <vt:lpstr>Explicativo</vt:lpstr>
      <vt:lpstr>de-para 246 190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Irene Sabatino Pereira</cp:lastModifiedBy>
  <cp:revision/>
  <dcterms:created xsi:type="dcterms:W3CDTF">2022-03-24T14:13:09Z</dcterms:created>
  <dcterms:modified xsi:type="dcterms:W3CDTF">2023-11-07T16:38:27Z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0x010100BC9FF30929C8E04FBC196FD8B500633E</vt:lpwstr>
  </property>
</Properties>
</file>