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X:\Relatório de Situação\2022\"/>
    </mc:Choice>
  </mc:AlternateContent>
  <xr:revisionPtr revIDLastSave="0" documentId="13_ncr:1_{DA51D93E-125F-4E09-B318-3FB2B2858197}" xr6:coauthVersionLast="47" xr6:coauthVersionMax="47" xr10:uidLastSave="{00000000-0000-0000-0000-000000000000}"/>
  <bookViews>
    <workbookView xWindow="-120" yWindow="-120" windowWidth="29040" windowHeight="15840" tabRatio="585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1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25" r:id="rId9"/>
  </pivotCaches>
  <extLst>
    <ext xmlns:x14="http://schemas.microsoft.com/office/spreadsheetml/2009/9/main" uri="{876F7934-8845-4945-9796-88D515C7AA90}">
      <x14:pivotCaches>
        <pivotCache cacheId="15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9" r:id="rId12"/>
        <pivotCache cacheId="12" r:id="rId13"/>
        <pivotCache cacheId="16" r:id="rId14"/>
        <pivotCache cacheId="19" r:id="rId15"/>
        <pivotCache cacheId="22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7" l="1"/>
  <c r="R13" i="7"/>
  <c r="R8" i="7"/>
  <c r="Q17" i="7"/>
  <c r="Q13" i="7"/>
  <c r="Q8" i="7"/>
  <c r="Q2" i="7"/>
  <c r="Q15" i="7"/>
  <c r="Q6" i="7"/>
  <c r="Q4" i="7"/>
  <c r="P3" i="7"/>
  <c r="Q7" i="6" l="1"/>
  <c r="Q3" i="6"/>
  <c r="Q2" i="6"/>
  <c r="Q6" i="6"/>
  <c r="Q10" i="6" l="1"/>
  <c r="P2" i="6" l="1"/>
  <c r="P2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O3" i="3"/>
  <c r="P10" i="3"/>
  <c r="O10" i="3"/>
  <c r="Q10" i="3"/>
  <c r="O5" i="3"/>
  <c r="P5" i="3"/>
  <c r="Q5" i="3"/>
  <c r="Q9" i="3"/>
  <c r="O9" i="3"/>
  <c r="P9" i="3"/>
  <c r="Q6" i="3"/>
  <c r="P6" i="3"/>
  <c r="O6" i="3"/>
  <c r="Q8" i="3"/>
  <c r="O8" i="3"/>
  <c r="P8" i="3"/>
  <c r="Q7" i="3"/>
  <c r="P7" i="3"/>
  <c r="O7" i="3"/>
  <c r="O4" i="3"/>
  <c r="Q4" i="3"/>
  <c r="P4" i="3"/>
  <c r="O13" i="3"/>
  <c r="Q13" i="3"/>
  <c r="P13" i="3"/>
  <c r="Q11" i="3"/>
  <c r="P11" i="3"/>
  <c r="O11" i="3"/>
  <c r="Q14" i="3"/>
  <c r="P14" i="3"/>
  <c r="O14" i="3"/>
  <c r="Q12" i="3"/>
  <c r="P12" i="3"/>
  <c r="O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1"/>
        </x15:connection>
      </ext>
    </extLst>
  </connection>
</connections>
</file>

<file path=xl/sharedStrings.xml><?xml version="1.0" encoding="utf-8"?>
<sst xmlns="http://schemas.openxmlformats.org/spreadsheetml/2006/main" count="1049" uniqueCount="295">
  <si>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</si>
  <si>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</si>
  <si>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</si>
  <si>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</si>
  <si>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</si>
  <si>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</si>
  <si>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</si>
  <si>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</si>
  <si>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</si>
  <si>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</si>
  <si>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</si>
  <si>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</si>
  <si>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</si>
  <si>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</si>
  <si>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</si>
  <si>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</si>
  <si>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</si>
  <si>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</si>
  <si>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1.1 - SI</t>
  </si>
  <si>
    <t>PDC 1 e 2</t>
  </si>
  <si>
    <t>Sociedade Civil</t>
  </si>
  <si>
    <t>1.2 - Planejamento</t>
  </si>
  <si>
    <t>Município</t>
  </si>
  <si>
    <t>1.3 - Enquadramento</t>
  </si>
  <si>
    <t>1.4 - Monitoramento</t>
  </si>
  <si>
    <t>1.5 - Disponibilidade</t>
  </si>
  <si>
    <t>1.6 - Legislação</t>
  </si>
  <si>
    <t>2.3 - Cobrança</t>
  </si>
  <si>
    <t>2.5 - Integração</t>
  </si>
  <si>
    <t>3.1 - Efluentes</t>
  </si>
  <si>
    <t>Prioritário</t>
  </si>
  <si>
    <t>4.1 - Mananciais</t>
  </si>
  <si>
    <t>Não prioritário</t>
  </si>
  <si>
    <t>4.2 - Vegetação</t>
  </si>
  <si>
    <t>5.1 - Perdas</t>
  </si>
  <si>
    <t>8.1 - Capacitação</t>
  </si>
  <si>
    <t>8.3 - Comunicação</t>
  </si>
  <si>
    <t>% Execução da meta do biênio</t>
  </si>
  <si>
    <t>Bacia</t>
  </si>
  <si>
    <t>2.2 - Outorga</t>
  </si>
  <si>
    <t>2.4 - Enquadramento</t>
  </si>
  <si>
    <t>Sub-bacia</t>
  </si>
  <si>
    <t>2.5 - Monitoramento e SI</t>
  </si>
  <si>
    <t>2.6 - Integração</t>
  </si>
  <si>
    <t>2.7 - CORHI</t>
  </si>
  <si>
    <t>4.1 - Erosão</t>
  </si>
  <si>
    <t>4.2 - Conservação</t>
  </si>
  <si>
    <t>8.2 - Educação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</si>
  <si>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</si>
  <si>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</si>
  <si>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</si>
  <si>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</si>
  <si>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</si>
  <si>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</si>
  <si>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</si>
  <si>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</si>
  <si>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</si>
  <si>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</si>
  <si>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</si>
  <si>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</si>
  <si>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</si>
  <si>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</si>
  <si>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</si>
  <si>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</si>
  <si>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</si>
  <si>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</si>
  <si>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</si>
  <si>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</si>
  <si>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</si>
  <si>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</si>
  <si>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4.3 - Mananciais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</si>
  <si>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</si>
  <si>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</si>
  <si>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</si>
  <si>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</si>
  <si>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</si>
  <si>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</si>
  <si>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</si>
  <si>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</si>
  <si>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</si>
  <si>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</si>
  <si>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</si>
  <si>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</si>
  <si>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</si>
  <si>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</si>
  <si>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</si>
  <si>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</si>
  <si>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</si>
  <si>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</si>
  <si>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</si>
  <si>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</si>
  <si>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</si>
  <si>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</si>
  <si>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</si>
  <si>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</si>
  <si>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</si>
  <si>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</si>
  <si>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</si>
  <si>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</si>
  <si>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</si>
  <si>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</si>
  <si>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</si>
  <si>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</si>
  <si>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</si>
  <si>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</si>
  <si>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</si>
  <si>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</si>
  <si>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</si>
  <si>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</si>
  <si>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</si>
  <si>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</si>
  <si>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</si>
  <si>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</si>
  <si>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</si>
  <si>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</si>
  <si>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</si>
  <si>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</si>
  <si>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</si>
  <si>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</si>
  <si>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</si>
  <si>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</si>
  <si>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</si>
  <si>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</si>
  <si>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</si>
  <si>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</si>
  <si>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</si>
  <si>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</si>
  <si>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</si>
  <si>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</si>
  <si>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</si>
  <si>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</si>
  <si>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</si>
  <si>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</si>
  <si>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</si>
  <si>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</si>
  <si>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</si>
  <si>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</si>
  <si>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</si>
  <si>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</si>
  <si>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</si>
  <si>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</si>
  <si>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</si>
  <si>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</si>
  <si>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</si>
  <si>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</si>
  <si>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</si>
  <si>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</si>
  <si>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</si>
  <si>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</si>
  <si>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</si>
  <si>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</si>
  <si>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</si>
  <si>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</si>
  <si>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</si>
  <si>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</si>
  <si>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</si>
  <si>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</si>
  <si>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</si>
  <si>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</si>
  <si>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</si>
  <si>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</si>
  <si>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</si>
  <si>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</si>
  <si>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</si>
  <si>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</si>
  <si>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</si>
  <si>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</si>
  <si>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</si>
  <si>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</si>
  <si>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</si>
  <si>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</si>
  <si>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</si>
  <si>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</si>
  <si>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</si>
  <si>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</si>
  <si>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</si>
  <si>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</si>
  <si>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</si>
  <si>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</si>
  <si>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</si>
  <si>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</si>
  <si>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</si>
  <si>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</si>
  <si>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</si>
  <si>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</si>
  <si>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</si>
  <si>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</si>
  <si>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Especificar Fonte - "Outras"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</si>
  <si>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</si>
  <si>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</si>
  <si>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</si>
  <si>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</si>
  <si>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</si>
  <si>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</si>
  <si>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</si>
  <si>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</si>
  <si>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</si>
  <si>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</si>
  <si>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</si>
  <si>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</si>
  <si>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</si>
  <si>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</si>
  <si>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</si>
  <si>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</si>
  <si>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</si>
  <si>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</si>
  <si>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</si>
  <si>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</si>
  <si>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</si>
  <si>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</si>
  <si>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</si>
  <si>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</si>
  <si>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</si>
  <si>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</si>
  <si>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t>Para atualizar, vá em Dados --&gt; Atualizar Tudo ou aperte</t>
  </si>
  <si>
    <t>CTRL + Alt + F5</t>
  </si>
  <si>
    <t>Total Geral</t>
  </si>
  <si>
    <t>PARDO</t>
  </si>
  <si>
    <t>PARDO012020</t>
  </si>
  <si>
    <t>Executar 6 ou mais obras ou serviços de tratamento e disposição final</t>
  </si>
  <si>
    <t>Obras, serviços de reforma ou manutenção de sistemas de tratamento e disposição final de resíduos sólidos</t>
  </si>
  <si>
    <t>Em 2021 foi indicado o empreendimento 2021-PARDO_COB-58, no entanto nenhum recurso foi liberado em 2021 (contrato assinado em 08/02/2022)</t>
  </si>
  <si>
    <t>Executar 2 ou mais projetos e 4 ou mais obras ou serviços de drenagem de águas pluviais</t>
  </si>
  <si>
    <t xml:space="preserve">Obras, serviços e projetos de galeria de águas pluviais para contenção de alagamentos e ou inundações em áreas urbanas </t>
  </si>
  <si>
    <t>PARDO022020</t>
  </si>
  <si>
    <t>UGRHI</t>
  </si>
  <si>
    <t>Executar 4 obras ou serviços de prevenção e controle de erosão do solo ou do assoreamento dos corpos d´agua</t>
  </si>
  <si>
    <t>Obras, serviços e ações de prevenção e controle da erosão do solo que afetam os corpos d'água</t>
  </si>
  <si>
    <t>PARDO032020</t>
  </si>
  <si>
    <t>PARDO042020</t>
  </si>
  <si>
    <t>Recomposição da vegetação ciliar em APPs de córregos afluentes do Rio Pardo e nascentes em áreas urbanas e rurais</t>
  </si>
  <si>
    <t>Executar ao menos 05 projetos de restauração da cobertura vegetal</t>
  </si>
  <si>
    <t>PARDO052020</t>
  </si>
  <si>
    <t>Obras e serviços de troca de hidrômetros, substituição de tubulações, implantação de telemetria e automação, implantação de macromedidores</t>
  </si>
  <si>
    <t>Executar 6 ou mais obras e serviços para controle de perdas no sistema de abastecimento de água urbano</t>
  </si>
  <si>
    <t>PARDO062020</t>
  </si>
  <si>
    <t>Obras e serviços de troca de hidrômetros, substituição de tubulações, implantação de telemetria e automação, implantação de macromedidores.</t>
  </si>
  <si>
    <t>PARDO072020</t>
  </si>
  <si>
    <t>Implantar sistemas de abastecimento de água e esgotamento sanitário em pequenas comunidades, em distritos de municípios da Ugrhi 04</t>
  </si>
  <si>
    <t>Executar obras e ou serviços em sistemas de saneamento em ao menos 03 comunidades isoladas</t>
  </si>
  <si>
    <t>PARDO082020</t>
  </si>
  <si>
    <t>Realizar oficinas e projetos técnicos referente a Treinamento e capacitação técnica</t>
  </si>
  <si>
    <t>Realizar 4 ou mais atividades de capacitação técnica</t>
  </si>
  <si>
    <t>PARDO092020</t>
  </si>
  <si>
    <t>Realizar ações relativas a atividades educativas, vinculadas ás ações dos planos de recursos hidricos</t>
  </si>
  <si>
    <t>Realizar 04 ou mais atividades de educação ambiental</t>
  </si>
  <si>
    <t>Em 2021 nenhum recurso foi liberado para empreendimentos que atendam a essa meta/ação</t>
  </si>
  <si>
    <t>Na data de 07/01/2021 foi concluído o empreendimento 2018-PARDO-395 que atende a essa meta. No entanto os pagamentos das parcelas ocorreram todos no ano de 2019</t>
  </si>
  <si>
    <t>Em 2021 nenhum recurso foi liberado para empreendimentos que atendam a essa meta/ação e financiado com recursos da CFURH</t>
  </si>
  <si>
    <t>•2019-PARDO-429 (projeto) = R$7.541,37 + R$6.934,31
•2019-PARDO-440 (obra) = R$51.807,29 + R$31.474,76
•2017-PARDO-363 (projeto) = R$16.645,66 + R$6.731,69
•2019-PARDO_COB-16 (projeto) = R$35.190,28
•2019-PARDO_COB-25 (obra) = R$68.004,39 + R$68.014,31
•2020-PARDO_COB-41 (obra) = R$53.082,12</t>
  </si>
  <si>
    <t>• Divulgação do curso "Revitalização de Bacias Hidrográficas" realizado pela ANA (8 a 12/11)
• Oficina de Capacitação do CBH PARDO "Possibilidade de Restauração Ecológica na Bacia do Pardo"
• OFICINA DE ELABORAÇÃO DE PROJETOS EM EDUCAÇÃO AMBIENTAL FINANCIADOS PELO FEHIDRO - EDIÇÃO 2021 (MÓDULO I)
• OFICINA DE ELABORAÇÃO DE PROJETOS EM EDUCAÇÃO AMBIENTAL FINANCIADOS PELO FEHIDRO - EDIÇÃO 2021 (MÓDULO II)</t>
  </si>
  <si>
    <t>•2019-PARDO_COB-17 = R$15.655,99 (27/07/2021)
•2018-PARDO_COB-4 = R$185.781,34 (23/07/2021) + R$40.766,65 (22/12/2021)</t>
  </si>
  <si>
    <t>• OFICINA DE ELABORAÇÃO DE PROJETOS EM EDUCAÇÃO AMBIENTAL FINANCIADOS PELO FEHIDRO - EDIÇÃO 2021 (MÓDULO I)
• OFICINA DE ELABORAÇÃO DE PROJETOS EM EDUCAÇÃO AMBIENTAL FINANCIADOS PELO FEHIDRO - EDIÇÃO 2021 (MÓDULO II)
• Criação de post educativo para publicação em blog da CT-AEA do CBH durante a semana da água
• Implantação do Programa de Educação Ambiental do CBH-PARDO</t>
  </si>
  <si>
    <t>Elaborar ou atualizar planos municipais de controle de perdas e/ou restauração ecológica</t>
  </si>
  <si>
    <t>Elaborar 1 ou mais planos de controle de perdas e/ou restauração ecológica</t>
  </si>
  <si>
    <t>Municípios com percentual de perdas maior que 25% e/ou com cobertura vegetal até 20%, de acordo com o Relatório de Situação</t>
  </si>
  <si>
    <t>PARDO012022</t>
  </si>
  <si>
    <t>PARDO022022</t>
  </si>
  <si>
    <t>Realizar estudos para conhecimento do aquífero Guarani</t>
  </si>
  <si>
    <t>Elaborar 1 ou mais estudos contemplando o aquífero Guarani</t>
  </si>
  <si>
    <t>UGRHI 04</t>
  </si>
  <si>
    <t>PARDO032022</t>
  </si>
  <si>
    <t>Promover a manutenção e a modernização da rede de monitoramento de qualidade das águas</t>
  </si>
  <si>
    <t>Ampliar a rede de monitoramento da quantidade e qualidade das águas subterrâneas e superficiais, ao menos 3 pontos de monitoramento</t>
  </si>
  <si>
    <t>PARDO042022</t>
  </si>
  <si>
    <t>Obras e serviços de coleta de esgoto em comunidades de baixa renda e isoladas de sedes municipais, até 1000 habitantes; obras e serviços de afastamento de esgotos e ou manutenção ou ampliação de ETEs</t>
  </si>
  <si>
    <t>Executar 1 ou mais obras ou serviços de coleta, afastamento e tratamento de esgotos</t>
  </si>
  <si>
    <t>Municípios com ICTEM &lt; ou = 7,5, de acordo com a Cetesb</t>
  </si>
  <si>
    <t>PARDO012023</t>
  </si>
  <si>
    <t>Obras ou serviços de implantação, ampliação ou reforma de aterro sanitário e ou reciclagem.</t>
  </si>
  <si>
    <t>Executar 1 ou mais obras ou serviços de sistemas de tratamento e disposição final de resíduos sólidos</t>
  </si>
  <si>
    <t>Municípios com IQR &lt; ou = 8,0, de acordo com a Cetesb</t>
  </si>
  <si>
    <t>PARDO052022</t>
  </si>
  <si>
    <t>Executar ao menos 02 projetos de restauração da cobertura vegetal</t>
  </si>
  <si>
    <t>Municípios com taxa de cobertura vegetal menor ou igual a 20%, de acordo com resoluções</t>
  </si>
  <si>
    <t>PARDO062022</t>
  </si>
  <si>
    <t>Executar 4 ou mais obras e serviços para controle de perdas no sistema de abastecimento de água urbano.</t>
  </si>
  <si>
    <t>Municípios com percentual de perdas maior que 25%, de acordo com o relatório de situação</t>
  </si>
  <si>
    <t>PARDO072022</t>
  </si>
  <si>
    <t>Executar projetos, obras e serviços de Implantação do sistema de infraestrutura de abastecimento de água</t>
  </si>
  <si>
    <t xml:space="preserve"> Atingir o patamar de 100% da população de todos os municipios  da UGRHI 04 com  infraestrutura de abastecimento de água</t>
  </si>
  <si>
    <t>Preferencialmente, Distritos municipais desprovidos de infraestrutura de abastecimento  conforme Relatório de Situação/SNIS/etc...</t>
  </si>
  <si>
    <t>PARDO082022</t>
  </si>
  <si>
    <t>Executar obras ou serviços para contenção de inundações, alagamentos e regularizações de descarga</t>
  </si>
  <si>
    <t>Executar no minimo, 5 ações estruturais de micro ou macro drenagem para mitigação de inundações e alagamentos</t>
  </si>
  <si>
    <t>Preferencialmente, Municípios com taxa de cobertura de drenagem urbana menor que 90%, de acordo com o relatório de situação.</t>
  </si>
  <si>
    <t>PARDO092022</t>
  </si>
  <si>
    <t>Realizar ações relativas a atividades educativas, vinculadas ás ações dos planos de recursos</t>
  </si>
  <si>
    <t>Realizar 01 ou mais atividades de educação ambiental</t>
  </si>
  <si>
    <t>PARDO102022</t>
  </si>
  <si>
    <t>Realizar ações de comunicação social e difusão de informações, com produção de material didático, promoção de eventos e a ampliação do Sistema Web de E.A.</t>
  </si>
  <si>
    <t>Executar 1 ou mais projetos de comunicação social</t>
  </si>
  <si>
    <t>R$288217,93 (2020-PARDO_COB-39)</t>
  </si>
  <si>
    <t>R$132,57 (2015-PARDO-324)
R$34633,97 (2019-PARDO_COB-35)</t>
  </si>
  <si>
    <t>R$103841,39 (2020-PARDO_COB-40)
R$14709,17 (2019-PARDO_COB-24)
R$103515,72 (2020-PARDO_COB-49)
R$50712,98 (2020-PARDO_COB-41)
R$50712,98 (2020-PARDO_COB-41)
R$153700,62 (2020-PARDO_COB-41)
R$34245,42 (2020-PARDO_COB-41)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</si>
</sst>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_);[Red]\(&quot;R$&quot;\ #,##0.00\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2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9" fontId="22" fillId="0" borderId="1" xfId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" fontId="0" fillId="0" borderId="1" xfId="0" applyNumberFormat="1" applyBorder="1" applyProtection="1"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4" fontId="22" fillId="0" borderId="1" xfId="0" applyNumberFormat="1" applyFont="1" applyBorder="1" applyAlignment="1" applyProtection="1">
      <alignment horizontal="right" vertical="top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19" fillId="0" borderId="1" xfId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2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0" fontId="22" fillId="0" borderId="1" xfId="0" applyFont="1" applyBorder="1" applyAlignment="1" applyProtection="1">
      <alignment horizontal="left" vertical="top" wrapText="1"/>
      <protection locked="0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9" fontId="22" fillId="0" borderId="1" xfId="1" applyFont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4" fontId="22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22" fillId="0" borderId="1" xfId="0" applyNumberFormat="1" applyFont="1" applyBorder="1" applyAlignment="1" applyProtection="1">
      <alignment horizontal="left" vertical="center"/>
      <protection locked="0"/>
    </xf>
    <xf numFmtId="4" fontId="22" fillId="0" borderId="1" xfId="0" applyNumberFormat="1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8" fontId="4" fillId="0" borderId="1" xfId="0" applyNumberFormat="1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gem" xfId="1" builtinId="5"/>
  </cellStyles>
  <dxfs count="12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50" Type="http://schemas.openxmlformats.org/officeDocument/2006/relationships/customXml" Target="../customXml/item23.xml"/><Relationship Id="rId55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2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3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56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openxmlformats.org/officeDocument/2006/relationships/pivotTable" Target="pivotTables/pivotTable4.xml"/><Relationship Id="rId41" Type="http://schemas.openxmlformats.org/officeDocument/2006/relationships/customXml" Target="../customXml/item14.xml"/><Relationship Id="rId54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57" Type="http://schemas.openxmlformats.org/officeDocument/2006/relationships/customXml" Target="../customXml/item30.xml"/><Relationship Id="rId10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52" Type="http://schemas.openxmlformats.org/officeDocument/2006/relationships/customXml" Target="../customXml/item2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14982186.82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2825511.1599999997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[modelo_6_PAPI-21-23.xlsx]PivotChartTable1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Município</c:v>
              </c:pt>
              <c:pt idx="1">
                <c:v>Sociedade Civil</c:v>
              </c:pt>
            </c:strLit>
          </c:cat>
          <c:val>
            <c:numLit>
              <c:formatCode>#,##0</c:formatCode>
              <c:ptCount val="2"/>
              <c:pt idx="0">
                <c:v>16707729.969999999</c:v>
              </c:pt>
              <c:pt idx="1">
                <c:v>1099968.01</c:v>
              </c:pt>
            </c:numLit>
          </c:val>
          <c:extLst>
            <c:ext xmlns:c16="http://schemas.microsoft.com/office/drawing/2014/chart" uri="{C3380CC4-5D6E-409C-BE32-E72D297353CC}">
              <c16:uniqueId val="{00000000-49F0-41CA-95BC-379EEAFE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[modelo_6_PAPI-21-23.xlsx]PivotChartTable2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strLit>
          </c:cat>
          <c:val>
            <c:numLit>
              <c:formatCode>#,##0</c:formatCode>
              <c:ptCount val="3"/>
              <c:pt idx="0">
                <c:v>4269196.4000000004</c:v>
              </c:pt>
              <c:pt idx="1">
                <c:v>5900997.1399999987</c:v>
              </c:pt>
              <c:pt idx="2">
                <c:v>7637504.4400000004</c:v>
              </c:pt>
            </c:numLit>
          </c:val>
          <c:extLst>
            <c:ext xmlns:c16="http://schemas.microsoft.com/office/drawing/2014/chart" uri="{C3380CC4-5D6E-409C-BE32-E72D297353CC}">
              <c16:uniqueId val="{00000000-AFC1-426E-9AC6-F725B835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[modelo_6_PAPI-21-23.xlsx]PivotChartTable4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12</c:v>
              </c:pt>
              <c:pt idx="1">
                <c:v>25</c:v>
              </c:pt>
              <c:pt idx="2">
                <c:v>31</c:v>
              </c:pt>
              <c:pt idx="3">
                <c:v>33</c:v>
              </c:pt>
              <c:pt idx="4">
                <c:v>41</c:v>
              </c:pt>
              <c:pt idx="5">
                <c:v>42</c:v>
              </c:pt>
              <c:pt idx="6">
                <c:v>51</c:v>
              </c:pt>
              <c:pt idx="7">
                <c:v>61</c:v>
              </c:pt>
              <c:pt idx="8">
                <c:v>71</c:v>
              </c:pt>
              <c:pt idx="9">
                <c:v>81</c:v>
              </c:pt>
              <c:pt idx="10">
                <c:v>82</c:v>
              </c:pt>
              <c:pt idx="11">
                <c:v>83</c:v>
              </c:pt>
            </c:strLit>
          </c:cat>
          <c:val>
            <c:numLit>
              <c:formatCode>#,##0</c:formatCode>
              <c:ptCount val="12"/>
              <c:pt idx="0">
                <c:v>917.85217999999998</c:v>
              </c:pt>
              <c:pt idx="1">
                <c:v>1418.4232099999999</c:v>
              </c:pt>
              <c:pt idx="2">
                <c:v>1217.45138</c:v>
              </c:pt>
              <c:pt idx="3">
                <c:v>1411.1285499999999</c:v>
              </c:pt>
              <c:pt idx="4">
                <c:v>264.94054</c:v>
              </c:pt>
              <c:pt idx="5">
                <c:v>1448.3058399999998</c:v>
              </c:pt>
              <c:pt idx="6">
                <c:v>4151.20705</c:v>
              </c:pt>
              <c:pt idx="7">
                <c:v>1592.0481499999999</c:v>
              </c:pt>
              <c:pt idx="8">
                <c:v>4286.3730700000006</c:v>
              </c:pt>
              <c:pt idx="9">
                <c:v>248.14407</c:v>
              </c:pt>
              <c:pt idx="10">
                <c:v>548.59841000000006</c:v>
              </c:pt>
              <c:pt idx="11">
                <c:v>303.22553000000005</c:v>
              </c:pt>
            </c:numLit>
          </c:val>
          <c:extLst>
            <c:ext xmlns:c16="http://schemas.microsoft.com/office/drawing/2014/chart" uri="{C3380CC4-5D6E-409C-BE32-E72D297353CC}">
              <c16:uniqueId val="{00000000-06A6-4486-BBBC-34344A09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[modelo_6_PAPI-21-23.xlsx]PivotChartTable3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E-432C-9794-33FF89694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D-4DDF-B8A4-30A846E29F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2825035.7400000007</c:v>
              </c:pt>
              <c:pt idx="1">
                <c:v>2336275.3899999997</c:v>
              </c:pt>
              <c:pt idx="2">
                <c:v>12646386.85</c:v>
              </c:pt>
            </c:numLit>
          </c:val>
          <c:extLst>
            <c:ext xmlns:c16="http://schemas.microsoft.com/office/drawing/2014/chart" uri="{C3380CC4-5D6E-409C-BE32-E72D297353CC}">
              <c16:uniqueId val="{00000000-B9D5-4B07-B87C-14F2C997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[modelo_6_PAPI-21-23.xlsx]PivotChartTable5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4</xdr:col>
      <xdr:colOff>26175</xdr:colOff>
      <xdr:row>7</xdr:row>
      <xdr:rowOff>186098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écio Ferreira Murakami" refreshedDate="44866.39774537037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16">
        <s v="1.2 - Planejamento"/>
        <s v="2.5 - Monitoramento e SI"/>
        <s v="3.1 - Efluentes"/>
        <s v="3.2 - Resíduos"/>
        <s v="3.3 - Drenagem"/>
        <s v="3.3 - Resíduos"/>
        <s v="3.4 - Erosão"/>
        <s v="4.2 - Conservação"/>
        <s v="4.2 - Vegetação"/>
        <s v="5.1 - Perdas"/>
        <s v="6.1 - Captação"/>
        <s v="6.2 - Segurança"/>
        <s v="7.1 - Drenagem"/>
        <s v="8.1 - Capacitação"/>
        <s v="8.2 - Educação"/>
        <s v="8.3 - Comuni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écio Ferreira Murakami" refreshedDate="44866.397741435183" backgroundQuery="1" createdVersion="3" refreshedVersion="8" minRefreshableVersion="3" recordCount="0" supportSubquery="1" supportAdvancedDrill="1" xr:uid="{BB31F948-5F12-4044-B37A-BA31CD6EA78A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461638168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écio Ferreira Murakami" refreshedDate="44866.397739930559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2" maxValue="83" count="12">
        <n v="12"/>
        <n v="25"/>
        <n v="31"/>
        <n v="33"/>
        <n v="41"/>
        <n v="42"/>
        <n v="51"/>
        <n v="61"/>
        <n v="71"/>
        <n v="81"/>
        <n v="82"/>
        <n v="83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2]"/>
            <x15:cachedUniqueName index="1" name="[PAPI_21_23].[subPDC cod].&amp;[25]"/>
            <x15:cachedUniqueName index="2" name="[PAPI_21_23].[subPDC cod].&amp;[31]"/>
            <x15:cachedUniqueName index="3" name="[PAPI_21_23].[subPDC cod].&amp;[33]"/>
            <x15:cachedUniqueName index="4" name="[PAPI_21_23].[subPDC cod].&amp;[41]"/>
            <x15:cachedUniqueName index="5" name="[PAPI_21_23].[subPDC cod].&amp;[42]"/>
            <x15:cachedUniqueName index="6" name="[PAPI_21_23].[subPDC cod].&amp;[51]"/>
            <x15:cachedUniqueName index="7" name="[PAPI_21_23].[subPDC cod].&amp;[61]"/>
            <x15:cachedUniqueName index="8" name="[PAPI_21_23].[subPDC cod].&amp;[71]"/>
            <x15:cachedUniqueName index="9" name="[PAPI_21_23].[subPDC cod].&amp;[81]"/>
            <x15:cachedUniqueName index="10" name="[PAPI_21_23].[subPDC cod].&amp;[82]"/>
            <x15:cachedUniqueName index="11" name="[PAPI_21_23].[subPDC cod].&amp;[83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écio Ferreira Murakami" refreshedDate="44866.397740856482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écio Ferreira Murakami" refreshedDate="44866.397742361114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écio Ferreira Murakami" refreshedDate="44866.397743402777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unt="2"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écio Ferreira Murakami" refreshedDate="44866.3977443287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3"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2]"/>
            <x15:cachedUniqueName index="2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2825035.7400000007</x15:v>
            <x15:x in="0"/>
          </x15:c>
        </x15:pivotRow>
        <x15:pivotRow count="1">
          <x15:c>
            <x15:v>2336275.3899999997</x15:v>
            <x15:x in="0"/>
          </x15:c>
        </x15:pivotRow>
        <x15:pivotRow count="1">
          <x15:c>
            <x15:v>12646386.85</x15:v>
            <x15:x in="0"/>
          </x15:c>
        </x15:pivotRow>
        <x15:pivotRow count="1">
          <x15:c>
            <x15:v>17807697.98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2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1808797488">
        <x15:pivotRow count="1">
          <x15:c>
            <x15:v>4269196.4000000004</x15:v>
            <x15:x in="0"/>
          </x15:c>
        </x15:pivotRow>
        <x15:pivotRow count="1">
          <x15:c>
            <x15:v>5900997.1399999987</x15:v>
            <x15:x in="0"/>
          </x15:c>
        </x15:pivotRow>
        <x15:pivotRow count="1">
          <x15:c>
            <x15:v>7637504.4400000004</x15:v>
            <x15:x in="0"/>
          </x15:c>
        </x15:pivotRow>
        <x15:pivotRow count="1">
          <x15:c>
            <x15:v>17807697.98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1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4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3" columnCount="1" cacheId="615541903">
        <x15:pivotRow count="1">
          <x15:c>
            <x15:v>16707729.969999999</x15:v>
            <x15:x in="0"/>
          </x15:c>
        </x15:pivotRow>
        <x15:pivotRow count="1">
          <x15:c>
            <x15:v>1099968.01</x15:v>
            <x15:x in="0"/>
          </x15:c>
        </x15:pivotRow>
        <x15:pivotRow count="1">
          <x15:c>
            <x15:v>17807697.98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1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14982186.82</x15:v>
            <x15:x in="0"/>
          </x15:c>
          <x15:c>
            <x15:v>0</x15:v>
            <x15:x in="0"/>
          </x15:c>
          <x15:c>
            <x15:v>2825511.1599999997</x15:v>
            <x15:x in="0"/>
          </x15:c>
          <x15:c>
            <x15:v>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4" firstHeaderRow="1" firstDataRow="1" firstDataCol="1"/>
  <pivotFields count="2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1" cacheId="886955157">
        <x15:pivotRow count="1">
          <x15:c>
            <x15:v>917.85217999999998</x15:v>
            <x15:x in="0"/>
          </x15:c>
        </x15:pivotRow>
        <x15:pivotRow count="1">
          <x15:c>
            <x15:v>1418.4232099999999</x15:v>
            <x15:x in="0"/>
          </x15:c>
        </x15:pivotRow>
        <x15:pivotRow count="1">
          <x15:c>
            <x15:v>1217.45138</x15:v>
            <x15:x in="0"/>
          </x15:c>
        </x15:pivotRow>
        <x15:pivotRow count="1">
          <x15:c>
            <x15:v>1411.1285499999999</x15:v>
            <x15:x in="0"/>
          </x15:c>
        </x15:pivotRow>
        <x15:pivotRow count="1">
          <x15:c>
            <x15:v>264.94054</x15:v>
            <x15:x in="0"/>
          </x15:c>
        </x15:pivotRow>
        <x15:pivotRow count="1">
          <x15:c>
            <x15:v>1448.3058399999998</x15:v>
            <x15:x in="0"/>
          </x15:c>
        </x15:pivotRow>
        <x15:pivotRow count="1">
          <x15:c>
            <x15:v>4151.20705</x15:v>
            <x15:x in="0"/>
          </x15:c>
        </x15:pivotRow>
        <x15:pivotRow count="1">
          <x15:c>
            <x15:v>1592.0481499999999</x15:v>
            <x15:x in="0"/>
          </x15:c>
        </x15:pivotRow>
        <x15:pivotRow count="1">
          <x15:c>
            <x15:v>4286.3730700000006</x15:v>
            <x15:x in="0"/>
          </x15:c>
        </x15:pivotRow>
        <x15:pivotRow count="1">
          <x15:c>
            <x15:v>248.14407</x15:v>
            <x15:x in="0"/>
          </x15:c>
        </x15:pivotRow>
        <x15:pivotRow count="1">
          <x15:c>
            <x15:v>548.59841000000006</x15:v>
            <x15:x in="0"/>
          </x15:c>
        </x15:pivotRow>
        <x15:pivotRow count="1">
          <x15:c>
            <x15:v>303.22553000000005</x15:v>
            <x15:x in="0"/>
          </x15:c>
        </x15:pivotRow>
        <x15:pivotRow count="1">
          <x15:c>
            <x15:v>17807.697980000001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25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86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grandRow="1" outline="0" fieldPosition="0"/>
    </format>
    <format dxfId="29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461638168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  <pivotTable tabId="4294967295" name="PivotChartTable4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1" totalsRowShown="0" headerRowDxfId="117" dataDxfId="116">
  <autoFilter ref="A1:S101" xr:uid="{00000000-000C-0000-FFFF-FFFF00000000}"/>
  <sortState xmlns:xlrd2="http://schemas.microsoft.com/office/spreadsheetml/2017/richdata2" ref="A2:S101">
    <sortCondition ref="E1:E101"/>
  </sortState>
  <tableColumns count="19">
    <tableColumn id="20" xr3:uid="{3F54BBE0-B267-45CF-AF1F-1DC0C1D8629D}" name="ID Ação" dataDxfId="115"/>
    <tableColumn id="12" xr3:uid="{00000000-0010-0000-0000-00000C000000}" name="Ano" dataDxfId="114"/>
    <tableColumn id="1" xr3:uid="{00000000-0010-0000-0000-000001000000}" name="SubPDC" dataDxfId="113"/>
    <tableColumn id="2" xr3:uid="{00000000-0010-0000-0000-000002000000}" name="Prioridade do SubPDC" dataDxfId="112"/>
    <tableColumn id="13" xr3:uid="{97BD6CCD-E9A2-4621-9226-03D3ABFEF5AB}" name="Ação" dataDxfId="111"/>
    <tableColumn id="3" xr3:uid="{00000000-0010-0000-0000-000003000000}" name="Meta" dataDxfId="110"/>
    <tableColumn id="5" xr3:uid="{00000000-0010-0000-0000-000005000000}" name="% Execução da meta no ano" dataDxfId="109" dataCellStyle="Porcentagem"/>
    <tableColumn id="6" xr3:uid="{00000000-0010-0000-0000-000006000000}" name="Segmento do executor" dataDxfId="108"/>
    <tableColumn id="7" xr3:uid="{00000000-0010-0000-0000-000007000000}" name="Área de abrangência" dataDxfId="107"/>
    <tableColumn id="8" xr3:uid="{00000000-0010-0000-0000-000008000000}" name="Nome da área de abrangência" dataDxfId="106"/>
    <tableColumn id="19" xr3:uid="{7612E14F-A2CB-4850-A5CB-9588C7732565}" name="Recurso financeiro estimado no ano_x000a_(R$) - Cobrança Estadual" dataDxfId="105"/>
    <tableColumn id="18" xr3:uid="{138032DF-20F6-400D-99CD-0A26D3055BEB}" name="Recurso financeiro estimado no ano (R$) - CFURH" dataDxfId="104"/>
    <tableColumn id="17" xr3:uid="{4ED7B431-B7E3-4A4C-A67C-6647EC967B3E}" name="Recurso financeiro estimado no ano_x000a_(R$) - Cobrança Federal" dataDxfId="103"/>
    <tableColumn id="16" xr3:uid="{E6FFD337-9F9B-44D5-8DF7-300B64B36470}" name="Recurso financeiro estimado no ano (R$) - Outras" dataDxfId="102"/>
    <tableColumn id="14" xr3:uid="{00000000-0010-0000-0000-00000E000000}" name="Especificar Fonte - &quot;Outras&quot;" dataDxfId="101"/>
    <tableColumn id="9" xr3:uid="{00000000-0010-0000-0000-000009000000}" name="Recurso financeiro estimado no ano_x000a_(R$)" dataDxfId="100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99"/>
    <tableColumn id="11" xr3:uid="{00000000-0010-0000-0000-00000B000000}" name="Recurso financeiro executado no ano (R$)" dataDxfId="98"/>
    <tableColumn id="15" xr3:uid="{00000000-0010-0000-0000-00000F000000}" name="Justificativa sobre execução física e financeira" dataDxfId="9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80" totalsRowShown="0" headerRowDxfId="53" dataDxfId="52">
  <autoFilter ref="A1:S180" xr:uid="{00000000-000C-0000-FFFF-FFFF01000000}"/>
  <sortState xmlns:xlrd2="http://schemas.microsoft.com/office/spreadsheetml/2017/richdata2" ref="B2:S504">
    <sortCondition ref="E1:E504"/>
  </sortState>
  <tableColumns count="19">
    <tableColumn id="23" xr3:uid="{5646E7D5-C926-4200-ACDD-9EE91FAC4855}" name="ID Ação" dataDxfId="51"/>
    <tableColumn id="12" xr3:uid="{00000000-0010-0000-0100-00000C000000}" name="Ano" dataDxfId="50"/>
    <tableColumn id="1" xr3:uid="{00000000-0010-0000-0100-000001000000}" name="SubPDC" dataDxfId="49"/>
    <tableColumn id="2" xr3:uid="{00000000-0010-0000-0100-000002000000}" name="Prioridade do SubPDC" dataDxfId="48"/>
    <tableColumn id="3" xr3:uid="{00000000-0010-0000-0100-000003000000}" name="Ação" dataDxfId="47"/>
    <tableColumn id="4" xr3:uid="{00000000-0010-0000-0100-000004000000}" name="Meta" dataDxfId="46"/>
    <tableColumn id="5" xr3:uid="{00000000-0010-0000-0100-000005000000}" name="% Execução da meta do biênio" dataDxfId="45" dataCellStyle="Porcentagem"/>
    <tableColumn id="6" xr3:uid="{00000000-0010-0000-0100-000006000000}" name="Segmento do executor" dataDxfId="44"/>
    <tableColumn id="7" xr3:uid="{00000000-0010-0000-0100-000007000000}" name="Área de abrangência" dataDxfId="43"/>
    <tableColumn id="8" xr3:uid="{00000000-0010-0000-0100-000008000000}" name="Nome da área de abrangência" dataDxfId="42"/>
    <tableColumn id="18" xr3:uid="{4E4B7A6A-C1CF-4E0E-9775-BAB91A9FDB80}" name="Recurso financeiro estimado no ano_x000a_(R$) - Cobrança Estadual" dataDxfId="41"/>
    <tableColumn id="13" xr3:uid="{00000000-0010-0000-0100-00000D000000}" name="Recurso financeiro estimado no ano (R$) - CFURH" dataDxfId="40"/>
    <tableColumn id="22" xr3:uid="{5F398E79-CB2E-4074-ADA5-9AEB70E141A5}" name="Recurso financeiro estimado no ano_x000a_(R$) - Cobrança Federal" dataDxfId="39"/>
    <tableColumn id="14" xr3:uid="{00000000-0010-0000-0100-00000E000000}" name="Recurso financeiro estimado no ano (R$) - Outras" dataDxfId="38"/>
    <tableColumn id="16" xr3:uid="{E87E1498-083D-484D-A355-5052743D4029}" name="Especificar Fonte - &quot;Outras&quot;" dataDxfId="37"/>
    <tableColumn id="9" xr3:uid="{00000000-0010-0000-0100-000009000000}" name="Recurso financeiro estimado no ano_x000a_(R$)" dataDxfId="36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35"/>
    <tableColumn id="11" xr3:uid="{00000000-0010-0000-0100-00000B000000}" name="Recurso financeiro executado no ano (R$)" dataDxfId="34"/>
    <tableColumn id="15" xr3:uid="{00000000-0010-0000-0100-00000F000000}" name="Justificativa sobre execução física e financeira" dataDxfId="3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28" dataDxfId="26" headerRowBorderDxfId="27" tableBorderDxfId="25">
  <autoFilter ref="E1:E5" xr:uid="{E7BB758B-8824-40B7-B2AC-8FC022C69E4B}"/>
  <tableColumns count="1">
    <tableColumn id="1" xr3:uid="{587EC2FF-547F-4EE6-BE5A-8645970E69FF}" name="Executor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23" dataDxfId="21" headerRowBorderDxfId="22" tableBorderDxfId="20" totalsRowBorderDxfId="19">
  <autoFilter ref="D1:D11" xr:uid="{C60D3264-915D-4960-B524-2DCAB0510FB9}"/>
  <tableColumns count="1">
    <tableColumn id="1" xr3:uid="{027C53C5-DE4E-41A6-A5A2-91A7C5CBF587}" name="Área de abrangência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17" dataDxfId="15" headerRowBorderDxfId="16" tableBorderDxfId="14" totalsRowBorderDxfId="13">
  <autoFilter ref="F1:F5" xr:uid="{2203A2E0-7EE7-4183-9C2F-8666F271A507}"/>
  <tableColumns count="1">
    <tableColumn id="1" xr3:uid="{9EBF7CA8-0086-461E-9947-15B03E9F74A1}" name="Fonte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11"/>
    <tableColumn id="2" xr3:uid="{C6423B87-6F69-49DE-B2A5-48142F98B5C0}" name="190" dataDxfId="10"/>
    <tableColumn id="3" xr3:uid="{EB4B66CE-B377-4159-9956-36417AE5A833}" name="Coluna1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8"/>
    <tableColumn id="2" xr3:uid="{8048BC25-2326-4624-82F1-F81E7865AE65}" uniqueName="2" name="246" queryTableFieldId="2" dataDxf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6">
  <autoFilter ref="E1:H27" xr:uid="{A796084D-4129-44A9-ABFE-5E61E7A6529D}"/>
  <tableColumns count="4">
    <tableColumn id="1" xr3:uid="{D6F88879-6963-4419-B66D-3AF6C7C06DFA}" name="246" dataDxfId="5"/>
    <tableColumn id="2" xr3:uid="{35E5EA7D-89D6-4B22-B246-987DF4AEA252}" name="190" dataDxfId="4"/>
    <tableColumn id="3" xr3:uid="{7030F3E6-A9D9-4F29-9BC0-CF789579080F}" name="Coluna1" dataDxfId="3"/>
    <tableColumn id="4" xr3:uid="{40BC3646-1911-4E6B-BA48-3133B7A78E93}" name="Coluna12" dataDxfId="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1"/>
    <tableColumn id="2" xr3:uid="{9C5C96CF-2AA4-4B02-85C1-57CAEBB0D1C3}" uniqueName="2" name="246" queryTableFieldId="2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76"/>
  <sheetViews>
    <sheetView showGridLines="0" tabSelected="1" zoomScale="85" zoomScaleNormal="85" workbookViewId="0">
      <pane xSplit="4" ySplit="1" topLeftCell="E2" activePane="bottomRight" state="frozen"/>
      <selection pane="topRight"/>
      <selection pane="bottomLeft"/>
      <selection pane="bottomRight" activeCell="E14" sqref="E14"/>
    </sheetView>
  </sheetViews>
  <sheetFormatPr defaultColWidth="9.140625" defaultRowHeight="15" x14ac:dyDescent="0.25"/>
  <cols>
    <col min="1" max="1" width="16.85546875" style="94" bestFit="1" customWidth="1"/>
    <col min="2" max="2" width="9.140625" style="92"/>
    <col min="3" max="3" width="18.42578125" style="93" customWidth="1"/>
    <col min="4" max="4" width="14.7109375" style="94" customWidth="1"/>
    <col min="5" max="5" width="91.140625" style="94" customWidth="1"/>
    <col min="6" max="6" width="87.7109375" style="93" customWidth="1"/>
    <col min="7" max="7" width="14.7109375" style="94" customWidth="1"/>
    <col min="8" max="8" width="16" style="94" bestFit="1" customWidth="1"/>
    <col min="9" max="9" width="18.140625" style="94" customWidth="1"/>
    <col min="10" max="14" width="19.42578125" style="94" customWidth="1"/>
    <col min="15" max="15" width="20" style="94" bestFit="1" customWidth="1"/>
    <col min="16" max="16" width="16.28515625" style="94" customWidth="1"/>
    <col min="17" max="17" width="17.140625" customWidth="1"/>
    <col min="18" max="18" width="16.28515625" style="94" customWidth="1"/>
    <col min="19" max="19" width="67.28515625" customWidth="1"/>
    <col min="20" max="20" width="21.85546875" style="94" customWidth="1"/>
    <col min="21" max="21" width="5.28515625" style="93" customWidth="1"/>
    <col min="22" max="22" width="66.85546875" style="94" customWidth="1"/>
    <col min="23" max="16384" width="9.140625" style="94"/>
  </cols>
  <sheetData>
    <row r="1" spans="1:19" s="88" customFormat="1" ht="60" x14ac:dyDescent="0.25">
      <c r="A1" s="67" t="s">
        <v>0</v>
      </c>
      <c r="B1" s="80" t="s">
        <v>1</v>
      </c>
      <c r="C1" s="81" t="s">
        <v>2</v>
      </c>
      <c r="D1" s="82" t="s">
        <v>3</v>
      </c>
      <c r="E1" s="70" t="s">
        <v>4</v>
      </c>
      <c r="F1" s="70" t="s">
        <v>5</v>
      </c>
      <c r="G1" s="81" t="s">
        <v>6</v>
      </c>
      <c r="H1" s="82" t="s">
        <v>7</v>
      </c>
      <c r="I1" s="81" t="s">
        <v>8</v>
      </c>
      <c r="J1" s="81" t="s">
        <v>9</v>
      </c>
      <c r="K1" s="83" t="s">
        <v>10</v>
      </c>
      <c r="L1" s="84" t="s">
        <v>11</v>
      </c>
      <c r="M1" s="83" t="s">
        <v>12</v>
      </c>
      <c r="N1" s="84" t="s">
        <v>13</v>
      </c>
      <c r="O1" s="81" t="s">
        <v>187</v>
      </c>
      <c r="P1" s="85" t="s">
        <v>14</v>
      </c>
      <c r="Q1" s="86" t="s">
        <v>15</v>
      </c>
      <c r="R1" s="86" t="s">
        <v>16</v>
      </c>
      <c r="S1" s="87" t="s">
        <v>17</v>
      </c>
    </row>
    <row r="2" spans="1:19" s="137" customFormat="1" ht="30" x14ac:dyDescent="0.25">
      <c r="A2" s="132" t="s">
        <v>218</v>
      </c>
      <c r="B2" s="133">
        <v>2021</v>
      </c>
      <c r="C2" s="132" t="s">
        <v>68</v>
      </c>
      <c r="D2" s="133" t="s">
        <v>30</v>
      </c>
      <c r="E2" s="101" t="s">
        <v>220</v>
      </c>
      <c r="F2" s="101" t="s">
        <v>219</v>
      </c>
      <c r="G2" s="134">
        <v>0</v>
      </c>
      <c r="H2" s="132" t="s">
        <v>22</v>
      </c>
      <c r="I2" s="132" t="s">
        <v>104</v>
      </c>
      <c r="J2" s="132" t="s">
        <v>217</v>
      </c>
      <c r="K2" s="138">
        <v>800128.2</v>
      </c>
      <c r="L2" s="132">
        <v>0</v>
      </c>
      <c r="M2" s="132">
        <v>0</v>
      </c>
      <c r="N2" s="132">
        <v>0</v>
      </c>
      <c r="O2" s="132"/>
      <c r="P2" s="136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800128.2</v>
      </c>
      <c r="Q2" s="135">
        <f>327720.84</f>
        <v>327720.84000000003</v>
      </c>
      <c r="R2" s="135">
        <v>0</v>
      </c>
      <c r="S2" s="140" t="s">
        <v>221</v>
      </c>
    </row>
    <row r="3" spans="1:19" s="137" customFormat="1" ht="76.5" x14ac:dyDescent="0.25">
      <c r="A3" s="132" t="s">
        <v>224</v>
      </c>
      <c r="B3" s="133">
        <v>2021</v>
      </c>
      <c r="C3" s="132" t="s">
        <v>69</v>
      </c>
      <c r="D3" s="133" t="s">
        <v>30</v>
      </c>
      <c r="E3" s="101" t="s">
        <v>223</v>
      </c>
      <c r="F3" s="101" t="s">
        <v>222</v>
      </c>
      <c r="G3" s="134">
        <v>0.83330000000000004</v>
      </c>
      <c r="H3" s="132" t="s">
        <v>22</v>
      </c>
      <c r="I3" s="132" t="s">
        <v>225</v>
      </c>
      <c r="J3" s="132" t="s">
        <v>217</v>
      </c>
      <c r="K3" s="138">
        <v>783727.73</v>
      </c>
      <c r="L3" s="132">
        <v>0</v>
      </c>
      <c r="M3" s="132">
        <v>0</v>
      </c>
      <c r="N3" s="132">
        <v>0</v>
      </c>
      <c r="O3" s="132"/>
      <c r="P3" s="136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783727.73</v>
      </c>
      <c r="Q3" s="135">
        <f>342596.76+345275.59+348173.28+349999.44+184521.96+346626.1+348853.65</f>
        <v>2266046.7799999998</v>
      </c>
      <c r="R3" s="135">
        <v>345426.18</v>
      </c>
      <c r="S3" s="140" t="s">
        <v>249</v>
      </c>
    </row>
    <row r="4" spans="1:19" s="90" customFormat="1" ht="30" x14ac:dyDescent="0.25">
      <c r="A4" s="95" t="s">
        <v>228</v>
      </c>
      <c r="B4" s="103">
        <v>2021</v>
      </c>
      <c r="C4" s="95" t="s">
        <v>71</v>
      </c>
      <c r="D4" s="103" t="s">
        <v>30</v>
      </c>
      <c r="E4" s="128" t="s">
        <v>227</v>
      </c>
      <c r="F4" s="128" t="s">
        <v>226</v>
      </c>
      <c r="G4" s="98">
        <v>0</v>
      </c>
      <c r="H4" s="95" t="s">
        <v>22</v>
      </c>
      <c r="I4" s="95" t="s">
        <v>104</v>
      </c>
      <c r="J4" s="95" t="s">
        <v>217</v>
      </c>
      <c r="K4" s="139">
        <v>264940.53999999998</v>
      </c>
      <c r="L4" s="95">
        <v>0</v>
      </c>
      <c r="M4" s="95">
        <v>0</v>
      </c>
      <c r="N4" s="95">
        <v>0</v>
      </c>
      <c r="O4" s="95"/>
      <c r="P4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264940.53999999998</v>
      </c>
      <c r="Q4" s="104">
        <v>0</v>
      </c>
      <c r="R4" s="104">
        <v>0</v>
      </c>
      <c r="S4" s="141" t="s">
        <v>246</v>
      </c>
    </row>
    <row r="5" spans="1:19" s="90" customFormat="1" ht="38.25" x14ac:dyDescent="0.25">
      <c r="A5" s="95" t="s">
        <v>229</v>
      </c>
      <c r="B5" s="103">
        <v>2021</v>
      </c>
      <c r="C5" s="95" t="s">
        <v>33</v>
      </c>
      <c r="D5" s="103" t="s">
        <v>30</v>
      </c>
      <c r="E5" s="128" t="s">
        <v>230</v>
      </c>
      <c r="F5" s="128" t="s">
        <v>231</v>
      </c>
      <c r="G5" s="98">
        <v>0</v>
      </c>
      <c r="H5" s="95" t="s">
        <v>22</v>
      </c>
      <c r="I5" s="95" t="s">
        <v>104</v>
      </c>
      <c r="J5" s="95" t="s">
        <v>217</v>
      </c>
      <c r="K5" s="139">
        <v>554057.63</v>
      </c>
      <c r="L5" s="95">
        <v>0</v>
      </c>
      <c r="M5" s="95">
        <v>0</v>
      </c>
      <c r="N5" s="95">
        <v>0</v>
      </c>
      <c r="O5" s="95"/>
      <c r="P5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554057.63</v>
      </c>
      <c r="Q5" s="104">
        <v>0</v>
      </c>
      <c r="R5" s="104">
        <v>0</v>
      </c>
      <c r="S5" s="141" t="s">
        <v>247</v>
      </c>
    </row>
    <row r="6" spans="1:19" s="90" customFormat="1" ht="30" x14ac:dyDescent="0.25">
      <c r="A6" s="95" t="s">
        <v>232</v>
      </c>
      <c r="B6" s="103">
        <v>2021</v>
      </c>
      <c r="C6" s="95" t="s">
        <v>34</v>
      </c>
      <c r="D6" s="103" t="s">
        <v>30</v>
      </c>
      <c r="E6" s="128" t="s">
        <v>233</v>
      </c>
      <c r="F6" s="128" t="s">
        <v>234</v>
      </c>
      <c r="G6" s="98">
        <v>0</v>
      </c>
      <c r="H6" s="95" t="s">
        <v>22</v>
      </c>
      <c r="I6" s="95" t="s">
        <v>104</v>
      </c>
      <c r="J6" s="95" t="s">
        <v>217</v>
      </c>
      <c r="K6" s="139">
        <v>0</v>
      </c>
      <c r="L6" s="95">
        <v>833082.08</v>
      </c>
      <c r="M6" s="95">
        <v>0</v>
      </c>
      <c r="N6" s="95">
        <v>0</v>
      </c>
      <c r="O6" s="95"/>
      <c r="P6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833082.08</v>
      </c>
      <c r="Q6" s="104">
        <f>598629.61+178595.34</f>
        <v>777224.95</v>
      </c>
      <c r="R6" s="104">
        <v>0</v>
      </c>
      <c r="S6" s="141" t="s">
        <v>248</v>
      </c>
    </row>
    <row r="7" spans="1:19" s="90" customFormat="1" ht="30" x14ac:dyDescent="0.25">
      <c r="A7" s="95" t="s">
        <v>235</v>
      </c>
      <c r="B7" s="103">
        <v>2021</v>
      </c>
      <c r="C7" s="95" t="s">
        <v>34</v>
      </c>
      <c r="D7" s="103" t="s">
        <v>30</v>
      </c>
      <c r="E7" s="128" t="s">
        <v>236</v>
      </c>
      <c r="F7" s="128" t="s">
        <v>234</v>
      </c>
      <c r="G7" s="98">
        <v>0.33</v>
      </c>
      <c r="H7" s="95" t="s">
        <v>22</v>
      </c>
      <c r="I7" s="95" t="s">
        <v>104</v>
      </c>
      <c r="J7" s="95" t="s">
        <v>217</v>
      </c>
      <c r="K7" s="139">
        <v>238999.76</v>
      </c>
      <c r="L7" s="95">
        <v>0</v>
      </c>
      <c r="M7" s="95">
        <v>0</v>
      </c>
      <c r="N7" s="95">
        <v>0</v>
      </c>
      <c r="O7" s="95"/>
      <c r="P7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238999.76</v>
      </c>
      <c r="Q7" s="104">
        <f>564587.2+566221.4+407809.82</f>
        <v>1538618.4200000002</v>
      </c>
      <c r="R7" s="104">
        <v>242203.98</v>
      </c>
      <c r="S7" s="141" t="s">
        <v>251</v>
      </c>
    </row>
    <row r="8" spans="1:19" s="90" customFormat="1" ht="30" x14ac:dyDescent="0.25">
      <c r="A8" s="95" t="s">
        <v>237</v>
      </c>
      <c r="B8" s="103">
        <v>2021</v>
      </c>
      <c r="C8" s="95" t="s">
        <v>80</v>
      </c>
      <c r="D8" s="103" t="s">
        <v>32</v>
      </c>
      <c r="E8" s="128" t="s">
        <v>238</v>
      </c>
      <c r="F8" s="128" t="s">
        <v>239</v>
      </c>
      <c r="G8" s="98">
        <v>0</v>
      </c>
      <c r="H8" s="95" t="s">
        <v>22</v>
      </c>
      <c r="I8" s="95" t="s">
        <v>104</v>
      </c>
      <c r="J8" s="95" t="s">
        <v>217</v>
      </c>
      <c r="K8" s="139">
        <v>300743.51</v>
      </c>
      <c r="L8" s="95">
        <v>0</v>
      </c>
      <c r="M8" s="95">
        <v>0</v>
      </c>
      <c r="N8" s="95">
        <v>0</v>
      </c>
      <c r="O8" s="95"/>
      <c r="P8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300743.51</v>
      </c>
      <c r="Q8" s="104">
        <v>0</v>
      </c>
      <c r="R8" s="104">
        <v>0</v>
      </c>
      <c r="S8" s="141" t="s">
        <v>246</v>
      </c>
    </row>
    <row r="9" spans="1:19" s="90" customFormat="1" ht="102" x14ac:dyDescent="0.25">
      <c r="A9" s="95" t="s">
        <v>240</v>
      </c>
      <c r="B9" s="103">
        <v>2021</v>
      </c>
      <c r="C9" s="95" t="s">
        <v>35</v>
      </c>
      <c r="D9" s="103" t="s">
        <v>32</v>
      </c>
      <c r="E9" s="128" t="s">
        <v>241</v>
      </c>
      <c r="F9" s="128" t="s">
        <v>242</v>
      </c>
      <c r="G9" s="98">
        <v>1</v>
      </c>
      <c r="H9" s="95" t="s">
        <v>20</v>
      </c>
      <c r="I9" s="95" t="s">
        <v>104</v>
      </c>
      <c r="J9" s="95" t="s">
        <v>217</v>
      </c>
      <c r="K9" s="139">
        <v>248144.07</v>
      </c>
      <c r="L9" s="95">
        <v>0</v>
      </c>
      <c r="M9" s="95">
        <v>0</v>
      </c>
      <c r="N9" s="95">
        <v>0</v>
      </c>
      <c r="O9" s="95"/>
      <c r="P9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248144.07</v>
      </c>
      <c r="Q9" s="104">
        <v>0</v>
      </c>
      <c r="R9" s="104">
        <v>0</v>
      </c>
      <c r="S9" s="141" t="s">
        <v>250</v>
      </c>
    </row>
    <row r="10" spans="1:19" s="90" customFormat="1" ht="89.25" x14ac:dyDescent="0.25">
      <c r="A10" s="95" t="s">
        <v>243</v>
      </c>
      <c r="B10" s="103">
        <v>2021</v>
      </c>
      <c r="C10" s="95" t="s">
        <v>47</v>
      </c>
      <c r="D10" s="103" t="s">
        <v>32</v>
      </c>
      <c r="E10" s="128" t="s">
        <v>244</v>
      </c>
      <c r="F10" s="128" t="s">
        <v>245</v>
      </c>
      <c r="G10" s="98">
        <v>1</v>
      </c>
      <c r="H10" s="95" t="s">
        <v>20</v>
      </c>
      <c r="I10" s="95" t="s">
        <v>104</v>
      </c>
      <c r="J10" s="95" t="s">
        <v>217</v>
      </c>
      <c r="K10" s="139">
        <v>245372.88</v>
      </c>
      <c r="L10" s="95">
        <v>0</v>
      </c>
      <c r="M10" s="95">
        <v>0</v>
      </c>
      <c r="N10" s="95">
        <v>0</v>
      </c>
      <c r="O10" s="95"/>
      <c r="P10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245372.88</v>
      </c>
      <c r="Q10" s="104">
        <f>150921</f>
        <v>150921</v>
      </c>
      <c r="R10" s="104">
        <v>0</v>
      </c>
      <c r="S10" s="141" t="s">
        <v>252</v>
      </c>
    </row>
    <row r="11" spans="1:19" s="90" customFormat="1" x14ac:dyDescent="0.25">
      <c r="A11" s="95"/>
      <c r="B11" s="103"/>
      <c r="C11" s="95"/>
      <c r="D11" s="103"/>
      <c r="E11" s="95"/>
      <c r="F11" s="95"/>
      <c r="G11" s="98"/>
      <c r="H11" s="95"/>
      <c r="I11" s="95"/>
      <c r="J11" s="95"/>
      <c r="K11" s="104"/>
      <c r="L11" s="95"/>
      <c r="M11" s="95"/>
      <c r="N11" s="95"/>
      <c r="O11" s="95"/>
      <c r="P1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" s="104"/>
      <c r="R11" s="104"/>
      <c r="S11" s="95"/>
    </row>
    <row r="12" spans="1:19" s="90" customFormat="1" x14ac:dyDescent="0.25">
      <c r="A12" s="95"/>
      <c r="B12" s="103"/>
      <c r="C12" s="95"/>
      <c r="D12" s="103"/>
      <c r="E12" s="95"/>
      <c r="F12" s="95"/>
      <c r="G12" s="98"/>
      <c r="H12" s="95"/>
      <c r="I12" s="95"/>
      <c r="J12" s="95"/>
      <c r="K12" s="104"/>
      <c r="L12" s="95"/>
      <c r="M12" s="95"/>
      <c r="N12" s="95"/>
      <c r="O12" s="95"/>
      <c r="P1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" s="104"/>
      <c r="R12" s="104"/>
      <c r="S12" s="95"/>
    </row>
    <row r="13" spans="1:19" s="90" customFormat="1" x14ac:dyDescent="0.25">
      <c r="A13" s="95"/>
      <c r="B13" s="103"/>
      <c r="C13" s="95"/>
      <c r="D13" s="103"/>
      <c r="E13" s="95"/>
      <c r="F13" s="95"/>
      <c r="G13" s="98"/>
      <c r="H13" s="95"/>
      <c r="I13" s="95"/>
      <c r="J13" s="95"/>
      <c r="K13" s="104"/>
      <c r="L13" s="95"/>
      <c r="M13" s="95"/>
      <c r="N13" s="95"/>
      <c r="O13" s="95"/>
      <c r="P1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" s="104"/>
      <c r="R13" s="104"/>
      <c r="S13" s="95"/>
    </row>
    <row r="14" spans="1:19" s="90" customFormat="1" x14ac:dyDescent="0.25">
      <c r="A14" s="95"/>
      <c r="B14" s="103"/>
      <c r="C14" s="95"/>
      <c r="D14" s="103"/>
      <c r="E14" s="95"/>
      <c r="F14" s="95"/>
      <c r="G14" s="98"/>
      <c r="H14" s="95"/>
      <c r="I14" s="95"/>
      <c r="J14" s="95"/>
      <c r="K14" s="104"/>
      <c r="L14" s="95"/>
      <c r="M14" s="95"/>
      <c r="N14" s="95"/>
      <c r="O14" s="95"/>
      <c r="P1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4" s="104"/>
      <c r="R14" s="104"/>
      <c r="S14" s="95"/>
    </row>
    <row r="15" spans="1:19" s="90" customFormat="1" x14ac:dyDescent="0.25">
      <c r="A15" s="95"/>
      <c r="B15" s="103"/>
      <c r="C15" s="95"/>
      <c r="D15" s="103"/>
      <c r="E15" s="95"/>
      <c r="F15" s="95"/>
      <c r="G15" s="98"/>
      <c r="H15" s="95"/>
      <c r="I15" s="95"/>
      <c r="J15" s="95"/>
      <c r="K15" s="104"/>
      <c r="L15" s="95"/>
      <c r="M15" s="95"/>
      <c r="N15" s="95"/>
      <c r="O15" s="95"/>
      <c r="P1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5" s="104"/>
      <c r="R15" s="104"/>
      <c r="S15" s="95"/>
    </row>
    <row r="16" spans="1:19" s="90" customFormat="1" x14ac:dyDescent="0.25">
      <c r="A16" s="95"/>
      <c r="B16" s="103"/>
      <c r="C16" s="95"/>
      <c r="D16" s="103"/>
      <c r="E16" s="95"/>
      <c r="F16" s="95"/>
      <c r="G16" s="98"/>
      <c r="H16" s="95"/>
      <c r="I16" s="95"/>
      <c r="J16" s="95"/>
      <c r="K16" s="104"/>
      <c r="L16" s="95"/>
      <c r="M16" s="95"/>
      <c r="N16" s="95"/>
      <c r="O16" s="95"/>
      <c r="P1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6" s="104"/>
      <c r="R16" s="104"/>
      <c r="S16" s="95"/>
    </row>
    <row r="17" spans="1:19" s="90" customFormat="1" x14ac:dyDescent="0.25">
      <c r="A17" s="95"/>
      <c r="B17" s="103"/>
      <c r="C17" s="95"/>
      <c r="D17" s="103"/>
      <c r="E17" s="95"/>
      <c r="F17" s="95"/>
      <c r="G17" s="98"/>
      <c r="H17" s="95"/>
      <c r="I17" s="95"/>
      <c r="J17" s="95"/>
      <c r="K17" s="104"/>
      <c r="L17" s="95"/>
      <c r="M17" s="95"/>
      <c r="N17" s="95"/>
      <c r="O17" s="95"/>
      <c r="P1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7" s="104"/>
      <c r="R17" s="104"/>
      <c r="S17" s="95"/>
    </row>
    <row r="18" spans="1:19" s="90" customFormat="1" x14ac:dyDescent="0.25">
      <c r="A18" s="95"/>
      <c r="B18" s="103"/>
      <c r="C18" s="95"/>
      <c r="D18" s="103"/>
      <c r="E18" s="95"/>
      <c r="F18" s="95"/>
      <c r="G18" s="98"/>
      <c r="H18" s="95"/>
      <c r="I18" s="95"/>
      <c r="J18" s="95"/>
      <c r="K18" s="104"/>
      <c r="L18" s="95"/>
      <c r="M18" s="95"/>
      <c r="N18" s="95"/>
      <c r="O18" s="95"/>
      <c r="P1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8" s="104"/>
      <c r="R18" s="104"/>
      <c r="S18" s="95"/>
    </row>
    <row r="19" spans="1:19" s="90" customFormat="1" x14ac:dyDescent="0.25">
      <c r="A19" s="95"/>
      <c r="B19" s="103"/>
      <c r="C19" s="95"/>
      <c r="D19" s="103"/>
      <c r="E19" s="95"/>
      <c r="F19" s="95"/>
      <c r="G19" s="98"/>
      <c r="H19" s="95"/>
      <c r="I19" s="95"/>
      <c r="J19" s="95"/>
      <c r="K19" s="104"/>
      <c r="L19" s="95"/>
      <c r="M19" s="95"/>
      <c r="N19" s="95"/>
      <c r="O19" s="95"/>
      <c r="P1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9" s="104"/>
      <c r="R19" s="104"/>
      <c r="S19" s="95"/>
    </row>
    <row r="20" spans="1:19" s="90" customFormat="1" x14ac:dyDescent="0.25">
      <c r="A20" s="95"/>
      <c r="B20" s="103"/>
      <c r="C20" s="95"/>
      <c r="D20" s="103"/>
      <c r="E20" s="95"/>
      <c r="F20" s="95"/>
      <c r="G20" s="98"/>
      <c r="H20" s="95"/>
      <c r="I20" s="95"/>
      <c r="J20" s="95"/>
      <c r="K20" s="104"/>
      <c r="L20" s="95"/>
      <c r="M20" s="95"/>
      <c r="N20" s="95"/>
      <c r="O20" s="95"/>
      <c r="P2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0" s="104"/>
      <c r="R20" s="104"/>
      <c r="S20" s="95"/>
    </row>
    <row r="21" spans="1:19" s="90" customFormat="1" x14ac:dyDescent="0.25">
      <c r="A21" s="95"/>
      <c r="B21" s="103"/>
      <c r="C21" s="95"/>
      <c r="D21" s="103"/>
      <c r="E21" s="95"/>
      <c r="F21" s="95"/>
      <c r="G21" s="98"/>
      <c r="H21" s="95"/>
      <c r="I21" s="95"/>
      <c r="J21" s="95"/>
      <c r="K21" s="104"/>
      <c r="L21" s="95"/>
      <c r="M21" s="95"/>
      <c r="N21" s="95"/>
      <c r="O21" s="95"/>
      <c r="P2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1" s="104"/>
      <c r="R21" s="104"/>
      <c r="S21" s="95"/>
    </row>
    <row r="22" spans="1:19" s="90" customFormat="1" x14ac:dyDescent="0.25">
      <c r="A22" s="95"/>
      <c r="B22" s="103"/>
      <c r="C22" s="95"/>
      <c r="D22" s="103"/>
      <c r="E22" s="95"/>
      <c r="F22" s="95"/>
      <c r="G22" s="98"/>
      <c r="H22" s="95"/>
      <c r="I22" s="95"/>
      <c r="J22" s="95"/>
      <c r="K22" s="104"/>
      <c r="L22" s="95"/>
      <c r="M22" s="95"/>
      <c r="N22" s="95"/>
      <c r="O22" s="95"/>
      <c r="P2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2" s="104"/>
      <c r="R22" s="104"/>
      <c r="S22" s="95"/>
    </row>
    <row r="23" spans="1:19" s="90" customFormat="1" x14ac:dyDescent="0.25">
      <c r="A23" s="95"/>
      <c r="B23" s="103"/>
      <c r="C23" s="95"/>
      <c r="D23" s="103"/>
      <c r="E23" s="95"/>
      <c r="F23" s="95"/>
      <c r="G23" s="98"/>
      <c r="H23" s="95"/>
      <c r="I23" s="95"/>
      <c r="J23" s="95"/>
      <c r="K23" s="104"/>
      <c r="L23" s="95"/>
      <c r="M23" s="95"/>
      <c r="N23" s="95"/>
      <c r="O23" s="95"/>
      <c r="P2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3" s="104"/>
      <c r="R23" s="104"/>
      <c r="S23" s="95"/>
    </row>
    <row r="24" spans="1:19" s="90" customFormat="1" x14ac:dyDescent="0.25">
      <c r="A24" s="95"/>
      <c r="B24" s="103"/>
      <c r="C24" s="95"/>
      <c r="D24" s="103"/>
      <c r="E24" s="95"/>
      <c r="F24" s="95"/>
      <c r="G24" s="98"/>
      <c r="H24" s="95"/>
      <c r="I24" s="95"/>
      <c r="J24" s="95"/>
      <c r="K24" s="104"/>
      <c r="L24" s="95"/>
      <c r="M24" s="95"/>
      <c r="N24" s="95"/>
      <c r="O24" s="95"/>
      <c r="P2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4" s="104"/>
      <c r="R24" s="104"/>
      <c r="S24" s="95"/>
    </row>
    <row r="25" spans="1:19" s="90" customFormat="1" x14ac:dyDescent="0.25">
      <c r="A25" s="95"/>
      <c r="B25" s="103"/>
      <c r="C25" s="95"/>
      <c r="D25" s="103"/>
      <c r="E25" s="95"/>
      <c r="F25" s="95"/>
      <c r="G25" s="98"/>
      <c r="H25" s="95"/>
      <c r="I25" s="95"/>
      <c r="J25" s="95"/>
      <c r="K25" s="104"/>
      <c r="L25" s="95"/>
      <c r="M25" s="95"/>
      <c r="N25" s="95"/>
      <c r="O25" s="95"/>
      <c r="P2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5" s="104"/>
      <c r="R25" s="104"/>
      <c r="S25" s="95"/>
    </row>
    <row r="26" spans="1:19" s="90" customFormat="1" x14ac:dyDescent="0.25">
      <c r="A26" s="95"/>
      <c r="B26" s="103"/>
      <c r="C26" s="95"/>
      <c r="D26" s="103"/>
      <c r="E26" s="95"/>
      <c r="F26" s="95"/>
      <c r="G26" s="98"/>
      <c r="H26" s="95"/>
      <c r="I26" s="95"/>
      <c r="J26" s="95"/>
      <c r="K26" s="104"/>
      <c r="L26" s="95"/>
      <c r="M26" s="95"/>
      <c r="N26" s="95"/>
      <c r="O26" s="95"/>
      <c r="P2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6" s="104"/>
      <c r="R26" s="104"/>
      <c r="S26" s="95"/>
    </row>
    <row r="27" spans="1:19" s="90" customFormat="1" x14ac:dyDescent="0.25">
      <c r="A27" s="95"/>
      <c r="B27" s="103"/>
      <c r="C27" s="95"/>
      <c r="D27" s="103"/>
      <c r="E27" s="95"/>
      <c r="F27" s="95"/>
      <c r="G27" s="98"/>
      <c r="H27" s="95"/>
      <c r="I27" s="95"/>
      <c r="J27" s="95"/>
      <c r="K27" s="104"/>
      <c r="L27" s="95"/>
      <c r="M27" s="95"/>
      <c r="N27" s="95"/>
      <c r="O27" s="95"/>
      <c r="P2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7" s="104"/>
      <c r="R27" s="104"/>
      <c r="S27" s="95"/>
    </row>
    <row r="28" spans="1:19" s="90" customFormat="1" x14ac:dyDescent="0.25">
      <c r="A28" s="95"/>
      <c r="B28" s="103"/>
      <c r="C28" s="95"/>
      <c r="D28" s="103"/>
      <c r="E28" s="95"/>
      <c r="F28" s="95"/>
      <c r="G28" s="98"/>
      <c r="H28" s="95"/>
      <c r="I28" s="95"/>
      <c r="J28" s="95"/>
      <c r="K28" s="104"/>
      <c r="L28" s="95"/>
      <c r="M28" s="95"/>
      <c r="N28" s="95"/>
      <c r="O28" s="95"/>
      <c r="P2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8" s="104"/>
      <c r="R28" s="104"/>
      <c r="S28" s="95"/>
    </row>
    <row r="29" spans="1:19" s="90" customFormat="1" x14ac:dyDescent="0.25">
      <c r="A29" s="95"/>
      <c r="B29" s="103"/>
      <c r="C29" s="95"/>
      <c r="D29" s="103"/>
      <c r="E29" s="95"/>
      <c r="F29" s="95"/>
      <c r="G29" s="98"/>
      <c r="H29" s="95"/>
      <c r="I29" s="95"/>
      <c r="J29" s="95"/>
      <c r="K29" s="104"/>
      <c r="L29" s="95"/>
      <c r="M29" s="95"/>
      <c r="N29" s="95"/>
      <c r="O29" s="95"/>
      <c r="P2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9" s="104"/>
      <c r="R29" s="104"/>
      <c r="S29" s="95"/>
    </row>
    <row r="30" spans="1:19" s="90" customFormat="1" x14ac:dyDescent="0.25">
      <c r="A30" s="95"/>
      <c r="B30" s="103"/>
      <c r="C30" s="95"/>
      <c r="D30" s="103"/>
      <c r="E30" s="95"/>
      <c r="F30" s="95"/>
      <c r="G30" s="98"/>
      <c r="H30" s="95"/>
      <c r="I30" s="95"/>
      <c r="J30" s="95"/>
      <c r="K30" s="104"/>
      <c r="L30" s="95"/>
      <c r="M30" s="95"/>
      <c r="N30" s="95"/>
      <c r="O30" s="95"/>
      <c r="P3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0" s="104"/>
      <c r="R30" s="104"/>
      <c r="S30" s="95"/>
    </row>
    <row r="31" spans="1:19" s="90" customFormat="1" x14ac:dyDescent="0.25">
      <c r="A31" s="95"/>
      <c r="B31" s="103"/>
      <c r="C31" s="95"/>
      <c r="D31" s="103"/>
      <c r="E31" s="95"/>
      <c r="F31" s="95"/>
      <c r="G31" s="98"/>
      <c r="H31" s="95"/>
      <c r="I31" s="95"/>
      <c r="J31" s="95"/>
      <c r="K31" s="104"/>
      <c r="L31" s="95"/>
      <c r="M31" s="95"/>
      <c r="N31" s="95"/>
      <c r="O31" s="95"/>
      <c r="P3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1" s="104"/>
      <c r="R31" s="104"/>
      <c r="S31" s="95"/>
    </row>
    <row r="32" spans="1:19" s="90" customFormat="1" x14ac:dyDescent="0.25">
      <c r="A32" s="95"/>
      <c r="B32" s="103"/>
      <c r="C32" s="95"/>
      <c r="D32" s="103"/>
      <c r="E32" s="95"/>
      <c r="F32" s="95"/>
      <c r="G32" s="98"/>
      <c r="H32" s="95"/>
      <c r="I32" s="95"/>
      <c r="J32" s="95"/>
      <c r="K32" s="104"/>
      <c r="L32" s="95"/>
      <c r="M32" s="95"/>
      <c r="N32" s="95"/>
      <c r="O32" s="95"/>
      <c r="P3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2" s="104"/>
      <c r="R32" s="104"/>
      <c r="S32" s="95"/>
    </row>
    <row r="33" spans="1:19" s="90" customFormat="1" x14ac:dyDescent="0.25">
      <c r="A33" s="95"/>
      <c r="B33" s="103"/>
      <c r="C33" s="95"/>
      <c r="D33" s="103"/>
      <c r="E33" s="95"/>
      <c r="F33" s="95"/>
      <c r="G33" s="98"/>
      <c r="H33" s="95"/>
      <c r="I33" s="95"/>
      <c r="J33" s="95"/>
      <c r="K33" s="104"/>
      <c r="L33" s="95"/>
      <c r="M33" s="95"/>
      <c r="N33" s="95"/>
      <c r="O33" s="95"/>
      <c r="P3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3" s="104"/>
      <c r="R33" s="104"/>
      <c r="S33" s="95"/>
    </row>
    <row r="34" spans="1:19" s="90" customFormat="1" x14ac:dyDescent="0.25">
      <c r="A34" s="95"/>
      <c r="B34" s="103"/>
      <c r="C34" s="95"/>
      <c r="D34" s="103"/>
      <c r="E34" s="95"/>
      <c r="F34" s="95"/>
      <c r="G34" s="98"/>
      <c r="H34" s="95"/>
      <c r="I34" s="95"/>
      <c r="J34" s="95"/>
      <c r="K34" s="104"/>
      <c r="L34" s="95"/>
      <c r="M34" s="95"/>
      <c r="N34" s="95"/>
      <c r="O34" s="95"/>
      <c r="P3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4" s="104"/>
      <c r="R34" s="104"/>
      <c r="S34" s="95"/>
    </row>
    <row r="35" spans="1:19" s="90" customFormat="1" x14ac:dyDescent="0.25">
      <c r="A35" s="95"/>
      <c r="B35" s="103"/>
      <c r="C35" s="95"/>
      <c r="D35" s="103"/>
      <c r="E35" s="95"/>
      <c r="F35" s="95"/>
      <c r="G35" s="98"/>
      <c r="H35" s="95"/>
      <c r="I35" s="95"/>
      <c r="J35" s="95"/>
      <c r="K35" s="104"/>
      <c r="L35" s="95"/>
      <c r="M35" s="95"/>
      <c r="N35" s="95"/>
      <c r="O35" s="95"/>
      <c r="P3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5" s="104"/>
      <c r="R35" s="104"/>
      <c r="S35" s="95"/>
    </row>
    <row r="36" spans="1:19" s="90" customFormat="1" x14ac:dyDescent="0.25">
      <c r="A36" s="95"/>
      <c r="B36" s="103"/>
      <c r="C36" s="95"/>
      <c r="D36" s="103"/>
      <c r="E36" s="95"/>
      <c r="F36" s="95"/>
      <c r="G36" s="98"/>
      <c r="H36" s="95"/>
      <c r="I36" s="95"/>
      <c r="J36" s="95"/>
      <c r="K36" s="104"/>
      <c r="L36" s="95"/>
      <c r="M36" s="95"/>
      <c r="N36" s="95"/>
      <c r="O36" s="95"/>
      <c r="P3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6" s="104"/>
      <c r="R36" s="104"/>
      <c r="S36" s="95"/>
    </row>
    <row r="37" spans="1:19" s="90" customFormat="1" x14ac:dyDescent="0.25">
      <c r="A37" s="95"/>
      <c r="B37" s="103"/>
      <c r="C37" s="95"/>
      <c r="D37" s="103"/>
      <c r="E37" s="95"/>
      <c r="F37" s="95"/>
      <c r="G37" s="98"/>
      <c r="H37" s="95"/>
      <c r="I37" s="95"/>
      <c r="J37" s="95"/>
      <c r="K37" s="104"/>
      <c r="L37" s="95"/>
      <c r="M37" s="95"/>
      <c r="N37" s="95"/>
      <c r="O37" s="95"/>
      <c r="P3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7" s="104"/>
      <c r="R37" s="104"/>
      <c r="S37" s="95"/>
    </row>
    <row r="38" spans="1:19" s="90" customFormat="1" x14ac:dyDescent="0.25">
      <c r="A38" s="95"/>
      <c r="B38" s="103"/>
      <c r="C38" s="95"/>
      <c r="D38" s="103"/>
      <c r="E38" s="95"/>
      <c r="F38" s="95"/>
      <c r="G38" s="98"/>
      <c r="H38" s="95"/>
      <c r="I38" s="95"/>
      <c r="J38" s="95"/>
      <c r="K38" s="104"/>
      <c r="L38" s="95"/>
      <c r="M38" s="95"/>
      <c r="N38" s="95"/>
      <c r="O38" s="95"/>
      <c r="P3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8" s="104"/>
      <c r="R38" s="104"/>
      <c r="S38" s="95"/>
    </row>
    <row r="39" spans="1:19" s="90" customFormat="1" x14ac:dyDescent="0.25">
      <c r="A39" s="95"/>
      <c r="B39" s="103"/>
      <c r="C39" s="95"/>
      <c r="D39" s="103"/>
      <c r="E39" s="95"/>
      <c r="F39" s="95"/>
      <c r="G39" s="98"/>
      <c r="H39" s="95"/>
      <c r="I39" s="95"/>
      <c r="J39" s="95"/>
      <c r="K39" s="104"/>
      <c r="L39" s="95"/>
      <c r="M39" s="95"/>
      <c r="N39" s="95"/>
      <c r="O39" s="95"/>
      <c r="P3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9" s="104"/>
      <c r="R39" s="104"/>
      <c r="S39" s="95"/>
    </row>
    <row r="40" spans="1:19" s="90" customFormat="1" x14ac:dyDescent="0.25">
      <c r="A40" s="95"/>
      <c r="B40" s="103"/>
      <c r="C40" s="95"/>
      <c r="D40" s="103"/>
      <c r="E40" s="95"/>
      <c r="F40" s="95"/>
      <c r="G40" s="98"/>
      <c r="H40" s="95"/>
      <c r="I40" s="95"/>
      <c r="J40" s="95"/>
      <c r="K40" s="104"/>
      <c r="L40" s="95"/>
      <c r="M40" s="95"/>
      <c r="N40" s="95"/>
      <c r="O40" s="95"/>
      <c r="P4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0" s="104"/>
      <c r="R40" s="104"/>
      <c r="S40" s="95"/>
    </row>
    <row r="41" spans="1:19" s="90" customFormat="1" x14ac:dyDescent="0.25">
      <c r="A41" s="95"/>
      <c r="B41" s="103"/>
      <c r="C41" s="95"/>
      <c r="D41" s="103"/>
      <c r="E41" s="95"/>
      <c r="F41" s="95"/>
      <c r="G41" s="98"/>
      <c r="H41" s="95"/>
      <c r="I41" s="95"/>
      <c r="J41" s="95"/>
      <c r="K41" s="104"/>
      <c r="L41" s="95"/>
      <c r="M41" s="95"/>
      <c r="N41" s="95"/>
      <c r="O41" s="95"/>
      <c r="P4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1" s="104"/>
      <c r="R41" s="104"/>
      <c r="S41" s="95"/>
    </row>
    <row r="42" spans="1:19" s="90" customFormat="1" x14ac:dyDescent="0.25">
      <c r="A42" s="95"/>
      <c r="B42" s="103"/>
      <c r="C42" s="95"/>
      <c r="D42" s="103"/>
      <c r="E42" s="95"/>
      <c r="F42" s="95"/>
      <c r="G42" s="98"/>
      <c r="H42" s="95"/>
      <c r="I42" s="95"/>
      <c r="J42" s="95"/>
      <c r="K42" s="104"/>
      <c r="L42" s="95"/>
      <c r="M42" s="95"/>
      <c r="N42" s="95"/>
      <c r="O42" s="95"/>
      <c r="P4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2" s="104"/>
      <c r="R42" s="104"/>
      <c r="S42" s="95"/>
    </row>
    <row r="43" spans="1:19" s="90" customFormat="1" x14ac:dyDescent="0.25">
      <c r="A43" s="95"/>
      <c r="B43" s="103"/>
      <c r="C43" s="95"/>
      <c r="D43" s="103"/>
      <c r="E43" s="95"/>
      <c r="F43" s="95"/>
      <c r="G43" s="98"/>
      <c r="H43" s="95"/>
      <c r="I43" s="95"/>
      <c r="J43" s="95"/>
      <c r="K43" s="104"/>
      <c r="L43" s="95"/>
      <c r="M43" s="95"/>
      <c r="N43" s="95"/>
      <c r="O43" s="95"/>
      <c r="P4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3" s="104"/>
      <c r="R43" s="104"/>
      <c r="S43" s="95"/>
    </row>
    <row r="44" spans="1:19" s="90" customFormat="1" x14ac:dyDescent="0.25">
      <c r="A44" s="95"/>
      <c r="B44" s="103"/>
      <c r="C44" s="95"/>
      <c r="D44" s="103"/>
      <c r="E44" s="95"/>
      <c r="F44" s="95"/>
      <c r="G44" s="98"/>
      <c r="H44" s="95"/>
      <c r="I44" s="95"/>
      <c r="J44" s="95"/>
      <c r="K44" s="104"/>
      <c r="L44" s="95"/>
      <c r="M44" s="95"/>
      <c r="N44" s="95"/>
      <c r="O44" s="95"/>
      <c r="P4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4" s="104"/>
      <c r="R44" s="104"/>
      <c r="S44" s="95"/>
    </row>
    <row r="45" spans="1:19" s="90" customFormat="1" x14ac:dyDescent="0.25">
      <c r="A45" s="95"/>
      <c r="B45" s="103"/>
      <c r="C45" s="95"/>
      <c r="D45" s="103"/>
      <c r="E45" s="95"/>
      <c r="F45" s="95"/>
      <c r="G45" s="98"/>
      <c r="H45" s="95"/>
      <c r="I45" s="95"/>
      <c r="J45" s="95"/>
      <c r="K45" s="104"/>
      <c r="L45" s="95"/>
      <c r="M45" s="95"/>
      <c r="N45" s="95"/>
      <c r="O45" s="95"/>
      <c r="P4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5" s="104"/>
      <c r="R45" s="104"/>
      <c r="S45" s="95"/>
    </row>
    <row r="46" spans="1:19" s="90" customFormat="1" x14ac:dyDescent="0.25">
      <c r="A46" s="95"/>
      <c r="B46" s="96"/>
      <c r="C46" s="96"/>
      <c r="D46" s="96"/>
      <c r="E46" s="97"/>
      <c r="F46" s="96"/>
      <c r="G46" s="98"/>
      <c r="H46" s="96"/>
      <c r="I46" s="96"/>
      <c r="J46" s="95"/>
      <c r="K46" s="100"/>
      <c r="L46" s="100"/>
      <c r="M46" s="100"/>
      <c r="N46" s="100"/>
      <c r="O46" s="95"/>
      <c r="P4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6" s="104"/>
      <c r="R46" s="104"/>
      <c r="S46" s="95"/>
    </row>
    <row r="47" spans="1:19" s="90" customFormat="1" x14ac:dyDescent="0.25">
      <c r="A47" s="95"/>
      <c r="B47" s="96"/>
      <c r="C47" s="96"/>
      <c r="D47" s="96"/>
      <c r="E47" s="97"/>
      <c r="F47" s="96"/>
      <c r="G47" s="98"/>
      <c r="H47" s="96"/>
      <c r="I47" s="96"/>
      <c r="J47" s="95"/>
      <c r="K47" s="100"/>
      <c r="L47" s="100"/>
      <c r="M47" s="100"/>
      <c r="N47" s="100"/>
      <c r="O47" s="95"/>
      <c r="P4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7" s="104"/>
      <c r="R47" s="104"/>
      <c r="S47" s="95"/>
    </row>
    <row r="48" spans="1:19" s="90" customFormat="1" x14ac:dyDescent="0.25">
      <c r="A48" s="95"/>
      <c r="B48" s="96"/>
      <c r="C48" s="96"/>
      <c r="D48" s="96"/>
      <c r="E48" s="97"/>
      <c r="F48" s="96"/>
      <c r="G48" s="98"/>
      <c r="H48" s="96"/>
      <c r="I48" s="96"/>
      <c r="J48" s="95"/>
      <c r="K48" s="100"/>
      <c r="L48" s="100"/>
      <c r="M48" s="100"/>
      <c r="N48" s="100"/>
      <c r="O48" s="95"/>
      <c r="P4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8" s="104"/>
      <c r="R48" s="104"/>
      <c r="S48" s="95"/>
    </row>
    <row r="49" spans="1:19" s="90" customFormat="1" x14ac:dyDescent="0.25">
      <c r="A49" s="95"/>
      <c r="B49" s="96"/>
      <c r="C49" s="96"/>
      <c r="D49" s="96"/>
      <c r="E49" s="97"/>
      <c r="F49" s="96"/>
      <c r="G49" s="98"/>
      <c r="H49" s="96"/>
      <c r="I49" s="96"/>
      <c r="J49" s="95"/>
      <c r="K49" s="100"/>
      <c r="L49" s="100"/>
      <c r="M49" s="100"/>
      <c r="N49" s="100"/>
      <c r="O49" s="95"/>
      <c r="P4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9" s="104"/>
      <c r="R49" s="104"/>
      <c r="S49" s="95"/>
    </row>
    <row r="50" spans="1:19" s="90" customFormat="1" x14ac:dyDescent="0.25">
      <c r="A50" s="95"/>
      <c r="B50" s="96"/>
      <c r="C50" s="96"/>
      <c r="D50" s="96"/>
      <c r="E50" s="97"/>
      <c r="F50" s="96"/>
      <c r="G50" s="98"/>
      <c r="H50" s="96"/>
      <c r="I50" s="96"/>
      <c r="J50" s="95"/>
      <c r="K50" s="100"/>
      <c r="L50" s="100"/>
      <c r="M50" s="100"/>
      <c r="N50" s="100"/>
      <c r="O50" s="95"/>
      <c r="P5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0" s="104"/>
      <c r="R50" s="104"/>
      <c r="S50" s="95"/>
    </row>
    <row r="51" spans="1:19" s="90" customFormat="1" x14ac:dyDescent="0.25">
      <c r="A51" s="95"/>
      <c r="B51" s="96"/>
      <c r="C51" s="96"/>
      <c r="D51" s="96"/>
      <c r="E51" s="97"/>
      <c r="F51" s="96"/>
      <c r="G51" s="98"/>
      <c r="H51" s="96"/>
      <c r="I51" s="96"/>
      <c r="J51" s="95"/>
      <c r="K51" s="100"/>
      <c r="L51" s="100"/>
      <c r="M51" s="100"/>
      <c r="N51" s="100"/>
      <c r="O51" s="95"/>
      <c r="P5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1" s="142"/>
      <c r="R51" s="104"/>
      <c r="S51" s="95"/>
    </row>
    <row r="52" spans="1:19" s="90" customFormat="1" x14ac:dyDescent="0.25">
      <c r="A52" s="95"/>
      <c r="B52" s="96"/>
      <c r="C52" s="96"/>
      <c r="D52" s="96"/>
      <c r="E52" s="97"/>
      <c r="F52" s="96"/>
      <c r="G52" s="98"/>
      <c r="H52" s="96"/>
      <c r="I52" s="96"/>
      <c r="J52" s="95"/>
      <c r="K52" s="100"/>
      <c r="L52" s="100"/>
      <c r="M52" s="100"/>
      <c r="N52" s="100"/>
      <c r="O52" s="95"/>
      <c r="P5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04"/>
      <c r="R52" s="104"/>
      <c r="S52" s="102"/>
    </row>
    <row r="53" spans="1:19" s="90" customFormat="1" x14ac:dyDescent="0.25">
      <c r="A53" s="95"/>
      <c r="B53" s="96"/>
      <c r="C53" s="96"/>
      <c r="D53" s="96"/>
      <c r="E53" s="97"/>
      <c r="F53" s="96"/>
      <c r="G53" s="98"/>
      <c r="H53" s="96"/>
      <c r="I53" s="96"/>
      <c r="J53" s="95"/>
      <c r="K53" s="100"/>
      <c r="L53" s="100"/>
      <c r="M53" s="100"/>
      <c r="N53" s="100"/>
      <c r="O53" s="95"/>
      <c r="P5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142"/>
      <c r="R53" s="104"/>
      <c r="S53" s="102"/>
    </row>
    <row r="54" spans="1:19" s="90" customFormat="1" x14ac:dyDescent="0.25">
      <c r="A54" s="95"/>
      <c r="B54" s="96"/>
      <c r="C54" s="96"/>
      <c r="D54" s="96"/>
      <c r="E54" s="97"/>
      <c r="F54" s="96"/>
      <c r="G54" s="98"/>
      <c r="H54" s="96"/>
      <c r="I54" s="96"/>
      <c r="J54" s="95"/>
      <c r="K54" s="100"/>
      <c r="L54" s="100"/>
      <c r="M54" s="100"/>
      <c r="N54" s="100"/>
      <c r="O54" s="95"/>
      <c r="P5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04"/>
      <c r="R54" s="104"/>
      <c r="S54" s="102"/>
    </row>
    <row r="55" spans="1:19" s="90" customFormat="1" x14ac:dyDescent="0.25">
      <c r="A55" s="95"/>
      <c r="B55" s="96"/>
      <c r="C55" s="96"/>
      <c r="D55" s="96"/>
      <c r="E55" s="97"/>
      <c r="F55" s="96"/>
      <c r="G55" s="98"/>
      <c r="H55" s="96"/>
      <c r="I55" s="96"/>
      <c r="J55" s="95"/>
      <c r="K55" s="100"/>
      <c r="L55" s="100"/>
      <c r="M55" s="100"/>
      <c r="N55" s="100"/>
      <c r="O55" s="95"/>
      <c r="P5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04"/>
      <c r="R55" s="104"/>
      <c r="S55" s="95"/>
    </row>
    <row r="56" spans="1:19" s="90" customFormat="1" x14ac:dyDescent="0.25">
      <c r="A56" s="95"/>
      <c r="B56" s="96"/>
      <c r="C56" s="96"/>
      <c r="D56" s="96"/>
      <c r="E56" s="97"/>
      <c r="F56" s="96"/>
      <c r="G56" s="98"/>
      <c r="H56" s="96"/>
      <c r="I56" s="96"/>
      <c r="J56" s="95"/>
      <c r="K56" s="100"/>
      <c r="L56" s="100"/>
      <c r="M56" s="100"/>
      <c r="N56" s="100"/>
      <c r="O56" s="95"/>
      <c r="P5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04"/>
      <c r="R56" s="104"/>
      <c r="S56" s="95"/>
    </row>
    <row r="57" spans="1:19" s="90" customFormat="1" x14ac:dyDescent="0.25">
      <c r="A57" s="95"/>
      <c r="B57" s="96"/>
      <c r="C57" s="96"/>
      <c r="D57" s="96"/>
      <c r="E57" s="97"/>
      <c r="F57" s="96"/>
      <c r="G57" s="98"/>
      <c r="H57" s="96"/>
      <c r="I57" s="96"/>
      <c r="J57" s="99"/>
      <c r="K57" s="100"/>
      <c r="L57" s="100"/>
      <c r="M57" s="100"/>
      <c r="N57" s="100"/>
      <c r="O57" s="99"/>
      <c r="P5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142"/>
      <c r="R57" s="104"/>
      <c r="S57" s="102"/>
    </row>
    <row r="58" spans="1:19" s="90" customFormat="1" x14ac:dyDescent="0.25">
      <c r="A58" s="95"/>
      <c r="B58" s="96"/>
      <c r="C58" s="96"/>
      <c r="D58" s="96"/>
      <c r="E58" s="97"/>
      <c r="F58" s="96"/>
      <c r="G58" s="98"/>
      <c r="H58" s="96"/>
      <c r="I58" s="96"/>
      <c r="J58" s="95"/>
      <c r="K58" s="100"/>
      <c r="L58" s="100"/>
      <c r="M58" s="100"/>
      <c r="N58" s="100"/>
      <c r="O58" s="95"/>
      <c r="P5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04"/>
      <c r="R58" s="104"/>
      <c r="S58" s="95"/>
    </row>
    <row r="59" spans="1:19" s="90" customFormat="1" x14ac:dyDescent="0.25">
      <c r="A59" s="95"/>
      <c r="B59" s="96"/>
      <c r="C59" s="96"/>
      <c r="D59" s="96"/>
      <c r="E59" s="97"/>
      <c r="F59" s="96"/>
      <c r="G59" s="98"/>
      <c r="H59" s="96"/>
      <c r="I59" s="96"/>
      <c r="J59" s="99"/>
      <c r="K59" s="100"/>
      <c r="L59" s="100"/>
      <c r="M59" s="100"/>
      <c r="N59" s="100"/>
      <c r="O59" s="99"/>
      <c r="P5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142"/>
      <c r="R59" s="104"/>
      <c r="S59" s="102"/>
    </row>
    <row r="60" spans="1:19" s="90" customFormat="1" x14ac:dyDescent="0.25">
      <c r="A60" s="95"/>
      <c r="B60" s="96"/>
      <c r="C60" s="96"/>
      <c r="D60" s="96"/>
      <c r="E60" s="97"/>
      <c r="F60" s="96"/>
      <c r="G60" s="98"/>
      <c r="H60" s="96"/>
      <c r="I60" s="96"/>
      <c r="J60" s="99"/>
      <c r="K60" s="100"/>
      <c r="L60" s="100"/>
      <c r="M60" s="100"/>
      <c r="N60" s="100"/>
      <c r="O60" s="101"/>
      <c r="P6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142"/>
      <c r="R60" s="104"/>
      <c r="S60" s="102"/>
    </row>
    <row r="61" spans="1:19" s="90" customFormat="1" x14ac:dyDescent="0.25">
      <c r="A61" s="95"/>
      <c r="B61" s="96"/>
      <c r="C61" s="96"/>
      <c r="D61" s="96"/>
      <c r="E61" s="97"/>
      <c r="F61" s="96"/>
      <c r="G61" s="98"/>
      <c r="H61" s="96"/>
      <c r="I61" s="96"/>
      <c r="J61" s="95"/>
      <c r="K61" s="100"/>
      <c r="L61" s="100"/>
      <c r="M61" s="100"/>
      <c r="N61" s="100"/>
      <c r="O61" s="95"/>
      <c r="P6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04"/>
      <c r="R61" s="104"/>
      <c r="S61" s="95"/>
    </row>
    <row r="62" spans="1:19" s="90" customFormat="1" x14ac:dyDescent="0.25">
      <c r="A62" s="95"/>
      <c r="B62" s="96"/>
      <c r="C62" s="96"/>
      <c r="D62" s="96"/>
      <c r="E62" s="97"/>
      <c r="F62" s="96"/>
      <c r="G62" s="98"/>
      <c r="H62" s="96"/>
      <c r="I62" s="96"/>
      <c r="J62" s="95"/>
      <c r="K62" s="100"/>
      <c r="L62" s="100"/>
      <c r="M62" s="100"/>
      <c r="N62" s="100"/>
      <c r="O62" s="95"/>
      <c r="P6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04"/>
      <c r="R62" s="104"/>
      <c r="S62" s="95"/>
    </row>
    <row r="63" spans="1:19" s="90" customFormat="1" x14ac:dyDescent="0.25">
      <c r="A63" s="95"/>
      <c r="B63" s="96"/>
      <c r="C63" s="96"/>
      <c r="D63" s="96"/>
      <c r="E63" s="97"/>
      <c r="F63" s="96"/>
      <c r="G63" s="98"/>
      <c r="H63" s="96"/>
      <c r="I63" s="96"/>
      <c r="J63" s="95"/>
      <c r="K63" s="100"/>
      <c r="L63" s="100"/>
      <c r="M63" s="100"/>
      <c r="N63" s="100"/>
      <c r="O63" s="95"/>
      <c r="P6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139"/>
      <c r="R63" s="104"/>
      <c r="S63" s="102"/>
    </row>
    <row r="64" spans="1:19" s="90" customFormat="1" x14ac:dyDescent="0.25">
      <c r="A64" s="95"/>
      <c r="B64" s="96"/>
      <c r="C64" s="96"/>
      <c r="D64" s="96"/>
      <c r="E64" s="97"/>
      <c r="F64" s="96"/>
      <c r="G64" s="98"/>
      <c r="H64" s="96"/>
      <c r="I64" s="96"/>
      <c r="J64" s="99"/>
      <c r="K64" s="100"/>
      <c r="L64" s="100"/>
      <c r="M64" s="100"/>
      <c r="N64" s="100"/>
      <c r="O64" s="99"/>
      <c r="P6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142"/>
      <c r="R64" s="104"/>
      <c r="S64" s="102"/>
    </row>
    <row r="65" spans="1:19" s="90" customFormat="1" x14ac:dyDescent="0.25">
      <c r="A65" s="95"/>
      <c r="B65" s="96"/>
      <c r="C65" s="96"/>
      <c r="D65" s="96"/>
      <c r="E65" s="97"/>
      <c r="F65" s="96"/>
      <c r="G65" s="98"/>
      <c r="H65" s="96"/>
      <c r="I65" s="96"/>
      <c r="J65" s="99"/>
      <c r="K65" s="100"/>
      <c r="L65" s="100"/>
      <c r="M65" s="100"/>
      <c r="N65" s="100"/>
      <c r="O65" s="99"/>
      <c r="P6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142"/>
      <c r="R65" s="104"/>
      <c r="S65" s="102"/>
    </row>
    <row r="66" spans="1:19" s="90" customFormat="1" x14ac:dyDescent="0.25">
      <c r="A66" s="95"/>
      <c r="B66" s="96"/>
      <c r="C66" s="96"/>
      <c r="D66" s="96"/>
      <c r="E66" s="97"/>
      <c r="F66" s="96"/>
      <c r="G66" s="98"/>
      <c r="H66" s="96"/>
      <c r="I66" s="96"/>
      <c r="J66" s="99"/>
      <c r="K66" s="100"/>
      <c r="L66" s="100"/>
      <c r="M66" s="100"/>
      <c r="N66" s="100"/>
      <c r="O66" s="99"/>
      <c r="P6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142"/>
      <c r="R66" s="104"/>
      <c r="S66" s="102"/>
    </row>
    <row r="67" spans="1:19" s="90" customFormat="1" x14ac:dyDescent="0.25">
      <c r="A67" s="95"/>
      <c r="B67" s="96"/>
      <c r="C67" s="96"/>
      <c r="D67" s="96"/>
      <c r="E67" s="97"/>
      <c r="F67" s="96"/>
      <c r="G67" s="98"/>
      <c r="H67" s="96"/>
      <c r="I67" s="96"/>
      <c r="J67" s="95"/>
      <c r="K67" s="100"/>
      <c r="L67" s="100"/>
      <c r="M67" s="100"/>
      <c r="N67" s="100"/>
      <c r="O67" s="95"/>
      <c r="P6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04"/>
      <c r="R67" s="104"/>
      <c r="S67" s="95"/>
    </row>
    <row r="68" spans="1:19" s="90" customFormat="1" x14ac:dyDescent="0.25">
      <c r="A68" s="95"/>
      <c r="B68" s="96"/>
      <c r="C68" s="96"/>
      <c r="D68" s="96"/>
      <c r="E68" s="97"/>
      <c r="F68" s="96"/>
      <c r="G68" s="98"/>
      <c r="H68" s="96"/>
      <c r="I68" s="96"/>
      <c r="J68" s="95"/>
      <c r="K68" s="100"/>
      <c r="L68" s="100"/>
      <c r="M68" s="100"/>
      <c r="N68" s="100"/>
      <c r="O68" s="95"/>
      <c r="P6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04"/>
      <c r="R68" s="104"/>
      <c r="S68" s="95"/>
    </row>
    <row r="69" spans="1:19" s="90" customFormat="1" x14ac:dyDescent="0.25">
      <c r="A69" s="95"/>
      <c r="B69" s="96"/>
      <c r="C69" s="96"/>
      <c r="D69" s="96"/>
      <c r="E69" s="97"/>
      <c r="F69" s="96"/>
      <c r="G69" s="98"/>
      <c r="H69" s="96"/>
      <c r="I69" s="96"/>
      <c r="J69" s="95"/>
      <c r="K69" s="100"/>
      <c r="L69" s="100"/>
      <c r="M69" s="100"/>
      <c r="N69" s="100"/>
      <c r="O69" s="95"/>
      <c r="P6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04"/>
      <c r="R69" s="104"/>
      <c r="S69" s="95"/>
    </row>
    <row r="70" spans="1:19" s="90" customFormat="1" x14ac:dyDescent="0.25">
      <c r="A70" s="95"/>
      <c r="B70" s="96"/>
      <c r="C70" s="96"/>
      <c r="D70" s="96"/>
      <c r="E70" s="97"/>
      <c r="F70" s="96"/>
      <c r="G70" s="98"/>
      <c r="H70" s="96"/>
      <c r="I70" s="96"/>
      <c r="J70" s="95"/>
      <c r="K70" s="100"/>
      <c r="L70" s="100"/>
      <c r="M70" s="100"/>
      <c r="N70" s="100"/>
      <c r="O70" s="95"/>
      <c r="P7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04"/>
      <c r="R70" s="104"/>
      <c r="S70" s="95"/>
    </row>
    <row r="71" spans="1:19" s="90" customFormat="1" x14ac:dyDescent="0.25">
      <c r="A71" s="95"/>
      <c r="B71" s="96"/>
      <c r="C71" s="96"/>
      <c r="D71" s="96"/>
      <c r="E71" s="97"/>
      <c r="F71" s="96"/>
      <c r="G71" s="98"/>
      <c r="H71" s="96"/>
      <c r="I71" s="96"/>
      <c r="J71" s="95"/>
      <c r="K71" s="100"/>
      <c r="L71" s="100"/>
      <c r="M71" s="100"/>
      <c r="N71" s="100"/>
      <c r="O71" s="95"/>
      <c r="P7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04"/>
      <c r="R71" s="104"/>
      <c r="S71" s="95"/>
    </row>
    <row r="72" spans="1:19" s="90" customFormat="1" x14ac:dyDescent="0.25">
      <c r="A72" s="95"/>
      <c r="B72" s="96"/>
      <c r="C72" s="96"/>
      <c r="D72" s="96"/>
      <c r="E72" s="97"/>
      <c r="F72" s="96"/>
      <c r="G72" s="98"/>
      <c r="H72" s="96"/>
      <c r="I72" s="96"/>
      <c r="J72" s="102"/>
      <c r="K72" s="100"/>
      <c r="L72" s="100"/>
      <c r="M72" s="100"/>
      <c r="N72" s="100"/>
      <c r="O72" s="95"/>
      <c r="P7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142"/>
      <c r="R72" s="104"/>
      <c r="S72" s="102"/>
    </row>
    <row r="73" spans="1:19" s="90" customFormat="1" x14ac:dyDescent="0.25">
      <c r="A73" s="95"/>
      <c r="B73" s="96"/>
      <c r="C73" s="96"/>
      <c r="D73" s="96"/>
      <c r="E73" s="97"/>
      <c r="F73" s="96"/>
      <c r="G73" s="98"/>
      <c r="H73" s="96"/>
      <c r="I73" s="96"/>
      <c r="J73" s="99"/>
      <c r="K73" s="100"/>
      <c r="L73" s="100"/>
      <c r="M73" s="100"/>
      <c r="N73" s="100"/>
      <c r="O73" s="99"/>
      <c r="P7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142"/>
      <c r="R73" s="104"/>
      <c r="S73" s="102"/>
    </row>
    <row r="74" spans="1:19" s="90" customFormat="1" x14ac:dyDescent="0.25">
      <c r="A74" s="95"/>
      <c r="B74" s="96"/>
      <c r="C74" s="96"/>
      <c r="D74" s="96"/>
      <c r="E74" s="97"/>
      <c r="F74" s="96"/>
      <c r="G74" s="98"/>
      <c r="H74" s="96"/>
      <c r="I74" s="96"/>
      <c r="J74" s="95"/>
      <c r="K74" s="100"/>
      <c r="L74" s="100"/>
      <c r="M74" s="100"/>
      <c r="N74" s="100"/>
      <c r="O74" s="95"/>
      <c r="P7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04"/>
      <c r="R74" s="104"/>
      <c r="S74" s="95"/>
    </row>
    <row r="75" spans="1:19" s="90" customFormat="1" x14ac:dyDescent="0.25">
      <c r="A75" s="95"/>
      <c r="B75" s="96"/>
      <c r="C75" s="96"/>
      <c r="D75" s="96"/>
      <c r="E75" s="97"/>
      <c r="F75" s="96"/>
      <c r="G75" s="98"/>
      <c r="H75" s="96"/>
      <c r="I75" s="96"/>
      <c r="J75" s="99"/>
      <c r="K75" s="100"/>
      <c r="L75" s="100"/>
      <c r="M75" s="100"/>
      <c r="N75" s="100"/>
      <c r="O75" s="99"/>
      <c r="P7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142"/>
      <c r="R75" s="104"/>
      <c r="S75" s="102"/>
    </row>
    <row r="76" spans="1:19" s="90" customFormat="1" x14ac:dyDescent="0.25">
      <c r="A76" s="95"/>
      <c r="B76" s="96"/>
      <c r="C76" s="96"/>
      <c r="D76" s="96"/>
      <c r="E76" s="97"/>
      <c r="F76" s="96"/>
      <c r="G76" s="98"/>
      <c r="H76" s="96"/>
      <c r="I76" s="96"/>
      <c r="J76" s="99"/>
      <c r="K76" s="100"/>
      <c r="L76" s="100"/>
      <c r="M76" s="100"/>
      <c r="N76" s="100"/>
      <c r="O76" s="99"/>
      <c r="P7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42"/>
      <c r="R76" s="104"/>
      <c r="S76" s="102"/>
    </row>
    <row r="77" spans="1:19" s="90" customFormat="1" x14ac:dyDescent="0.25">
      <c r="A77" s="95"/>
      <c r="B77" s="96"/>
      <c r="C77" s="96"/>
      <c r="D77" s="96"/>
      <c r="E77" s="97"/>
      <c r="F77" s="96"/>
      <c r="G77" s="98"/>
      <c r="H77" s="96"/>
      <c r="I77" s="96"/>
      <c r="J77" s="99"/>
      <c r="K77" s="100"/>
      <c r="L77" s="100"/>
      <c r="M77" s="100"/>
      <c r="N77" s="100"/>
      <c r="O77" s="99"/>
      <c r="P7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42"/>
      <c r="R77" s="104"/>
      <c r="S77" s="102"/>
    </row>
    <row r="78" spans="1:19" s="90" customFormat="1" x14ac:dyDescent="0.25">
      <c r="A78" s="95"/>
      <c r="B78" s="96"/>
      <c r="C78" s="96"/>
      <c r="D78" s="96"/>
      <c r="E78" s="97"/>
      <c r="F78" s="96"/>
      <c r="G78" s="98"/>
      <c r="H78" s="96"/>
      <c r="I78" s="96"/>
      <c r="J78" s="95"/>
      <c r="K78" s="100"/>
      <c r="L78" s="100"/>
      <c r="M78" s="100"/>
      <c r="N78" s="100"/>
      <c r="O78" s="95"/>
      <c r="P7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04"/>
      <c r="R78" s="104"/>
      <c r="S78" s="95"/>
    </row>
    <row r="79" spans="1:19" s="90" customFormat="1" x14ac:dyDescent="0.25">
      <c r="A79" s="95"/>
      <c r="B79" s="96"/>
      <c r="C79" s="96"/>
      <c r="D79" s="96"/>
      <c r="E79" s="97"/>
      <c r="F79" s="96"/>
      <c r="G79" s="98"/>
      <c r="H79" s="96"/>
      <c r="I79" s="96"/>
      <c r="J79" s="99"/>
      <c r="K79" s="100"/>
      <c r="L79" s="100"/>
      <c r="M79" s="100"/>
      <c r="N79" s="100"/>
      <c r="O79" s="99"/>
      <c r="P7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42"/>
      <c r="R79" s="104"/>
      <c r="S79" s="102"/>
    </row>
    <row r="80" spans="1:19" s="90" customFormat="1" x14ac:dyDescent="0.25">
      <c r="A80" s="95"/>
      <c r="B80" s="96"/>
      <c r="C80" s="96"/>
      <c r="D80" s="96"/>
      <c r="E80" s="97"/>
      <c r="F80" s="96"/>
      <c r="G80" s="98"/>
      <c r="H80" s="96"/>
      <c r="I80" s="96"/>
      <c r="J80" s="102"/>
      <c r="K80" s="100"/>
      <c r="L80" s="100"/>
      <c r="M80" s="100"/>
      <c r="N80" s="100"/>
      <c r="O80" s="95"/>
      <c r="P8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42"/>
      <c r="R80" s="104"/>
      <c r="S80" s="102"/>
    </row>
    <row r="81" spans="1:19" s="90" customFormat="1" x14ac:dyDescent="0.25">
      <c r="A81" s="95"/>
      <c r="B81" s="96"/>
      <c r="C81" s="96"/>
      <c r="D81" s="96"/>
      <c r="E81" s="97"/>
      <c r="F81" s="96"/>
      <c r="G81" s="98"/>
      <c r="H81" s="96"/>
      <c r="I81" s="96"/>
      <c r="J81" s="95"/>
      <c r="K81" s="100"/>
      <c r="L81" s="100"/>
      <c r="M81" s="100"/>
      <c r="N81" s="100"/>
      <c r="O81" s="95"/>
      <c r="P8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04"/>
      <c r="R81" s="104"/>
      <c r="S81" s="95"/>
    </row>
    <row r="82" spans="1:19" s="90" customFormat="1" x14ac:dyDescent="0.25">
      <c r="A82" s="95"/>
      <c r="B82" s="96"/>
      <c r="C82" s="96"/>
      <c r="D82" s="96"/>
      <c r="E82" s="97"/>
      <c r="F82" s="96"/>
      <c r="G82" s="98"/>
      <c r="H82" s="96"/>
      <c r="I82" s="96"/>
      <c r="J82" s="102"/>
      <c r="K82" s="100"/>
      <c r="L82" s="100"/>
      <c r="M82" s="100"/>
      <c r="N82" s="100"/>
      <c r="O82" s="95"/>
      <c r="P8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42"/>
      <c r="R82" s="104"/>
      <c r="S82" s="102"/>
    </row>
    <row r="83" spans="1:19" s="90" customFormat="1" x14ac:dyDescent="0.25">
      <c r="A83" s="95"/>
      <c r="B83" s="96"/>
      <c r="C83" s="96"/>
      <c r="D83" s="96"/>
      <c r="E83" s="97"/>
      <c r="F83" s="96"/>
      <c r="G83" s="98"/>
      <c r="H83" s="96"/>
      <c r="I83" s="96"/>
      <c r="J83" s="95"/>
      <c r="K83" s="100"/>
      <c r="L83" s="100"/>
      <c r="M83" s="100"/>
      <c r="N83" s="100"/>
      <c r="O83" s="95"/>
      <c r="P8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04"/>
      <c r="R83" s="104"/>
      <c r="S83" s="95"/>
    </row>
    <row r="84" spans="1:19" s="90" customFormat="1" x14ac:dyDescent="0.25">
      <c r="A84" s="95"/>
      <c r="B84" s="96"/>
      <c r="C84" s="96"/>
      <c r="D84" s="96"/>
      <c r="E84" s="97"/>
      <c r="F84" s="96"/>
      <c r="G84" s="98"/>
      <c r="H84" s="96"/>
      <c r="I84" s="96"/>
      <c r="J84" s="99"/>
      <c r="K84" s="100"/>
      <c r="L84" s="100"/>
      <c r="M84" s="100"/>
      <c r="N84" s="100"/>
      <c r="O84" s="99"/>
      <c r="P8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39"/>
      <c r="R84" s="104"/>
      <c r="S84" s="102"/>
    </row>
    <row r="85" spans="1:19" s="90" customFormat="1" x14ac:dyDescent="0.25">
      <c r="A85" s="95"/>
      <c r="B85" s="96"/>
      <c r="C85" s="96"/>
      <c r="D85" s="96"/>
      <c r="E85" s="97"/>
      <c r="F85" s="96"/>
      <c r="G85" s="98"/>
      <c r="H85" s="96"/>
      <c r="I85" s="96"/>
      <c r="J85" s="99"/>
      <c r="K85" s="100"/>
      <c r="L85" s="100"/>
      <c r="M85" s="100"/>
      <c r="N85" s="100"/>
      <c r="O85" s="95"/>
      <c r="P8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42"/>
      <c r="R85" s="104"/>
      <c r="S85" s="102"/>
    </row>
    <row r="86" spans="1:19" s="90" customFormat="1" x14ac:dyDescent="0.25">
      <c r="A86" s="95"/>
      <c r="B86" s="96"/>
      <c r="C86" s="96"/>
      <c r="D86" s="96"/>
      <c r="E86" s="97"/>
      <c r="F86" s="96"/>
      <c r="G86" s="98"/>
      <c r="H86" s="96"/>
      <c r="I86" s="96"/>
      <c r="J86" s="95"/>
      <c r="K86" s="100"/>
      <c r="L86" s="100"/>
      <c r="M86" s="100"/>
      <c r="N86" s="100"/>
      <c r="O86" s="95"/>
      <c r="P8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04"/>
      <c r="R86" s="104"/>
      <c r="S86" s="95"/>
    </row>
    <row r="87" spans="1:19" s="90" customFormat="1" x14ac:dyDescent="0.25">
      <c r="A87" s="95"/>
      <c r="B87" s="96"/>
      <c r="C87" s="96"/>
      <c r="D87" s="96"/>
      <c r="E87" s="97"/>
      <c r="F87" s="96"/>
      <c r="G87" s="98"/>
      <c r="H87" s="96"/>
      <c r="I87" s="96"/>
      <c r="J87" s="99"/>
      <c r="K87" s="100"/>
      <c r="L87" s="100"/>
      <c r="M87" s="100"/>
      <c r="N87" s="100"/>
      <c r="O87" s="99"/>
      <c r="P8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42"/>
      <c r="R87" s="104"/>
      <c r="S87" s="102"/>
    </row>
    <row r="88" spans="1:19" s="90" customFormat="1" x14ac:dyDescent="0.25">
      <c r="A88" s="95"/>
      <c r="B88" s="96"/>
      <c r="C88" s="96"/>
      <c r="D88" s="96"/>
      <c r="E88" s="97"/>
      <c r="F88" s="96"/>
      <c r="G88" s="98"/>
      <c r="H88" s="96"/>
      <c r="I88" s="96"/>
      <c r="J88" s="95"/>
      <c r="K88" s="100"/>
      <c r="L88" s="100"/>
      <c r="M88" s="100"/>
      <c r="N88" s="100"/>
      <c r="O88" s="95"/>
      <c r="P8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04"/>
      <c r="R88" s="104"/>
      <c r="S88" s="95"/>
    </row>
    <row r="89" spans="1:19" s="90" customFormat="1" x14ac:dyDescent="0.25">
      <c r="A89" s="95"/>
      <c r="B89" s="96"/>
      <c r="C89" s="96"/>
      <c r="D89" s="96"/>
      <c r="E89" s="97"/>
      <c r="F89" s="96"/>
      <c r="G89" s="98"/>
      <c r="H89" s="96"/>
      <c r="I89" s="96"/>
      <c r="J89" s="95"/>
      <c r="K89" s="100"/>
      <c r="L89" s="100"/>
      <c r="M89" s="100"/>
      <c r="N89" s="100"/>
      <c r="O89" s="95"/>
      <c r="P8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04"/>
      <c r="R89" s="104"/>
      <c r="S89" s="95"/>
    </row>
    <row r="90" spans="1:19" s="90" customFormat="1" x14ac:dyDescent="0.25">
      <c r="A90" s="95"/>
      <c r="B90" s="96"/>
      <c r="C90" s="96"/>
      <c r="D90" s="96"/>
      <c r="E90" s="97"/>
      <c r="F90" s="96"/>
      <c r="G90" s="98"/>
      <c r="H90" s="96"/>
      <c r="I90" s="96"/>
      <c r="J90" s="95"/>
      <c r="K90" s="100"/>
      <c r="L90" s="100"/>
      <c r="M90" s="100"/>
      <c r="N90" s="100"/>
      <c r="O90" s="95"/>
      <c r="P9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04"/>
      <c r="R90" s="104"/>
      <c r="S90" s="95"/>
    </row>
    <row r="91" spans="1:19" s="90" customFormat="1" x14ac:dyDescent="0.25">
      <c r="A91" s="95"/>
      <c r="B91" s="96"/>
      <c r="C91" s="96"/>
      <c r="D91" s="96"/>
      <c r="E91" s="97"/>
      <c r="F91" s="96"/>
      <c r="G91" s="98"/>
      <c r="H91" s="96"/>
      <c r="I91" s="96"/>
      <c r="J91" s="95"/>
      <c r="K91" s="100"/>
      <c r="L91" s="100"/>
      <c r="M91" s="100"/>
      <c r="N91" s="100"/>
      <c r="O91" s="95"/>
      <c r="P9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04"/>
      <c r="R91" s="104"/>
      <c r="S91" s="95"/>
    </row>
    <row r="92" spans="1:19" s="90" customFormat="1" x14ac:dyDescent="0.25">
      <c r="A92" s="95"/>
      <c r="B92" s="96"/>
      <c r="C92" s="96"/>
      <c r="D92" s="96"/>
      <c r="E92" s="97"/>
      <c r="F92" s="96"/>
      <c r="G92" s="98"/>
      <c r="H92" s="96"/>
      <c r="I92" s="96"/>
      <c r="J92" s="95"/>
      <c r="K92" s="100"/>
      <c r="L92" s="100"/>
      <c r="M92" s="100"/>
      <c r="N92" s="100"/>
      <c r="O92" s="95"/>
      <c r="P9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04"/>
      <c r="R92" s="104"/>
      <c r="S92" s="95"/>
    </row>
    <row r="93" spans="1:19" s="90" customFormat="1" x14ac:dyDescent="0.25">
      <c r="A93" s="95"/>
      <c r="B93" s="96"/>
      <c r="C93" s="96"/>
      <c r="D93" s="96"/>
      <c r="E93" s="97"/>
      <c r="F93" s="96"/>
      <c r="G93" s="98"/>
      <c r="H93" s="96"/>
      <c r="I93" s="96"/>
      <c r="J93" s="95"/>
      <c r="K93" s="100"/>
      <c r="L93" s="100"/>
      <c r="M93" s="100"/>
      <c r="N93" s="100"/>
      <c r="O93" s="95"/>
      <c r="P9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04"/>
      <c r="R93" s="104"/>
      <c r="S93" s="95"/>
    </row>
    <row r="94" spans="1:19" s="90" customFormat="1" x14ac:dyDescent="0.25">
      <c r="A94" s="95"/>
      <c r="B94" s="96"/>
      <c r="C94" s="96"/>
      <c r="D94" s="96"/>
      <c r="E94" s="97"/>
      <c r="F94" s="96"/>
      <c r="G94" s="98"/>
      <c r="H94" s="96"/>
      <c r="I94" s="96"/>
      <c r="J94" s="99"/>
      <c r="K94" s="100"/>
      <c r="L94" s="100"/>
      <c r="M94" s="100"/>
      <c r="N94" s="100"/>
      <c r="O94" s="99"/>
      <c r="P9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42"/>
      <c r="R94" s="104"/>
      <c r="S94" s="102"/>
    </row>
    <row r="95" spans="1:19" s="90" customFormat="1" x14ac:dyDescent="0.25">
      <c r="A95" s="95"/>
      <c r="B95" s="96"/>
      <c r="C95" s="96"/>
      <c r="D95" s="96"/>
      <c r="E95" s="97"/>
      <c r="F95" s="96"/>
      <c r="G95" s="98"/>
      <c r="H95" s="96"/>
      <c r="I95" s="96"/>
      <c r="J95" s="95"/>
      <c r="K95" s="100"/>
      <c r="L95" s="100"/>
      <c r="M95" s="100"/>
      <c r="N95" s="100"/>
      <c r="O95" s="95"/>
      <c r="P9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04"/>
      <c r="R95" s="104"/>
      <c r="S95" s="95"/>
    </row>
    <row r="96" spans="1:19" s="90" customFormat="1" x14ac:dyDescent="0.25">
      <c r="A96" s="95"/>
      <c r="B96" s="96"/>
      <c r="C96" s="96"/>
      <c r="D96" s="96"/>
      <c r="E96" s="97"/>
      <c r="F96" s="96"/>
      <c r="G96" s="98"/>
      <c r="H96" s="96"/>
      <c r="I96" s="96"/>
      <c r="J96" s="95"/>
      <c r="K96" s="100"/>
      <c r="L96" s="100"/>
      <c r="M96" s="100"/>
      <c r="N96" s="100"/>
      <c r="O96" s="95"/>
      <c r="P9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04"/>
      <c r="R96" s="104"/>
      <c r="S96" s="95"/>
    </row>
    <row r="97" spans="1:19" s="90" customFormat="1" x14ac:dyDescent="0.25">
      <c r="A97" s="95"/>
      <c r="B97" s="96"/>
      <c r="C97" s="96"/>
      <c r="D97" s="96"/>
      <c r="E97" s="97"/>
      <c r="F97" s="96"/>
      <c r="G97" s="98"/>
      <c r="H97" s="96"/>
      <c r="I97" s="96"/>
      <c r="J97" s="95"/>
      <c r="K97" s="100"/>
      <c r="L97" s="100"/>
      <c r="M97" s="100"/>
      <c r="N97" s="100"/>
      <c r="O97" s="95"/>
      <c r="P9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04"/>
      <c r="R97" s="104"/>
      <c r="S97" s="95"/>
    </row>
    <row r="98" spans="1:19" s="90" customFormat="1" x14ac:dyDescent="0.25">
      <c r="A98" s="95"/>
      <c r="B98" s="96"/>
      <c r="C98" s="96"/>
      <c r="D98" s="96"/>
      <c r="E98" s="97"/>
      <c r="F98" s="96"/>
      <c r="G98" s="98"/>
      <c r="H98" s="96"/>
      <c r="I98" s="96"/>
      <c r="J98" s="95"/>
      <c r="K98" s="100"/>
      <c r="L98" s="100"/>
      <c r="M98" s="100"/>
      <c r="N98" s="100"/>
      <c r="O98" s="95"/>
      <c r="P9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04"/>
      <c r="R98" s="104"/>
      <c r="S98" s="95"/>
    </row>
    <row r="99" spans="1:19" s="90" customFormat="1" x14ac:dyDescent="0.25">
      <c r="A99" s="95"/>
      <c r="B99" s="96"/>
      <c r="C99" s="96"/>
      <c r="D99" s="96"/>
      <c r="E99" s="97"/>
      <c r="F99" s="96"/>
      <c r="G99" s="98"/>
      <c r="H99" s="96"/>
      <c r="I99" s="96"/>
      <c r="J99" s="95"/>
      <c r="K99" s="100"/>
      <c r="L99" s="100"/>
      <c r="M99" s="100"/>
      <c r="N99" s="100"/>
      <c r="O99" s="95"/>
      <c r="P9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04"/>
      <c r="R99" s="104"/>
      <c r="S99" s="95"/>
    </row>
    <row r="100" spans="1:19" s="90" customFormat="1" x14ac:dyDescent="0.25">
      <c r="A100" s="95"/>
      <c r="B100" s="96"/>
      <c r="C100" s="96"/>
      <c r="D100" s="96"/>
      <c r="E100" s="97"/>
      <c r="F100" s="96"/>
      <c r="G100" s="98"/>
      <c r="H100" s="96"/>
      <c r="I100" s="96"/>
      <c r="J100" s="95"/>
      <c r="K100" s="100"/>
      <c r="L100" s="100"/>
      <c r="M100" s="100"/>
      <c r="N100" s="100"/>
      <c r="O100" s="95"/>
      <c r="P10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04"/>
      <c r="R100" s="104"/>
      <c r="S100" s="95"/>
    </row>
    <row r="101" spans="1:19" s="91" customFormat="1" x14ac:dyDescent="0.25">
      <c r="A101" s="95"/>
      <c r="B101" s="96"/>
      <c r="C101" s="96"/>
      <c r="D101" s="96"/>
      <c r="E101" s="97"/>
      <c r="F101" s="96"/>
      <c r="G101" s="98"/>
      <c r="H101" s="96"/>
      <c r="I101" s="96"/>
      <c r="J101" s="95"/>
      <c r="K101" s="100"/>
      <c r="L101" s="100"/>
      <c r="M101" s="100"/>
      <c r="N101" s="100"/>
      <c r="O101" s="95"/>
      <c r="P10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04"/>
      <c r="R101" s="104"/>
      <c r="S101" s="95"/>
    </row>
    <row r="1048576" ht="15" customHeight="1" x14ac:dyDescent="0.25"/>
  </sheetData>
  <sheetProtection formatCells="0" formatColumns="0" formatRows="0" insertHyperlinks="0" sort="0" autoFilter="0" pivotTables="0"/>
  <conditionalFormatting sqref="D1 D2:E101">
    <cfRule type="containsText" dxfId="124" priority="11" operator="containsText" text="PDC 1 e 2">
      <formula>NOT(ISERROR(SEARCH("PDC 1 e 2",D1)))</formula>
    </cfRule>
  </conditionalFormatting>
  <conditionalFormatting sqref="D1 D2:E101">
    <cfRule type="containsText" dxfId="123" priority="10" operator="containsText" text="Prioritário">
      <formula>NOT(ISERROR(SEARCH("Prioritário",D1)))</formula>
    </cfRule>
  </conditionalFormatting>
  <conditionalFormatting sqref="D1 D2:E101">
    <cfRule type="containsText" dxfId="122" priority="9" operator="containsText" text="Não prioritário">
      <formula>NOT(ISERROR(SEARCH("Não prioritário",D1)))</formula>
    </cfRule>
  </conditionalFormatting>
  <conditionalFormatting sqref="O2:O14">
    <cfRule type="cellIs" dxfId="121" priority="5" operator="equal">
      <formula>"Especifique a fonte aqui"</formula>
    </cfRule>
  </conditionalFormatting>
  <conditionalFormatting sqref="G58:G101 H2:H57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120" priority="3" operator="containsText" text="PDC 1 e 2">
      <formula>NOT(ISERROR(SEARCH("PDC 1 e 2",H1)))</formula>
    </cfRule>
  </conditionalFormatting>
  <conditionalFormatting sqref="H1">
    <cfRule type="containsText" dxfId="119" priority="2" operator="containsText" text="Prioritário">
      <formula>NOT(ISERROR(SEARCH("Prioritário",H1)))</formula>
    </cfRule>
  </conditionalFormatting>
  <conditionalFormatting sqref="H1">
    <cfRule type="containsText" dxfId="118" priority="1" operator="containsText" text="Não prioritário">
      <formula>NOT(ISERROR(SEARCH("Não prioritário",H1)))</formula>
    </cfRule>
  </conditionalFormatting>
  <dataValidations xWindow="59" yWindow="317" count="7">
    <dataValidation type="whole" allowBlank="1" showInputMessage="1" showErrorMessage="1" prompt="Deve ser inserido apenas o ano de 2021" sqref="B2:B101" xr:uid="{00000000-0002-0000-0000-000001000000}">
      <formula1>2021</formula1>
      <formula2>2021</formula2>
    </dataValidation>
    <dataValidation type="list" allowBlank="1" showInputMessage="1" showErrorMessage="1" sqref="I2:I101" xr:uid="{00000000-0002-0000-0000-000006000000}">
      <formula1>INDIRECT("Op_Area[Área de abrangência]")</formula1>
    </dataValidation>
    <dataValidation type="list" allowBlank="1" showInputMessage="1" showErrorMessage="1" sqref="H2:H101" xr:uid="{00000000-0002-0000-0000-000007000000}">
      <formula1>INDIRECT("Op_Executor[Executor]")</formula1>
    </dataValidation>
    <dataValidation type="decimal" allowBlank="1" showInputMessage="1" showErrorMessage="1" sqref="Q2:R101" xr:uid="{00000000-0002-0000-0000-000002000000}">
      <formula1>0</formula1>
      <formula2>9.99999999999999E+21</formula2>
    </dataValidation>
    <dataValidation type="decimal" allowBlank="1" showInputMessage="1" showErrorMessage="1" sqref="G2:G101 H2:H57" xr:uid="{00000000-0002-0000-0000-000000000000}">
      <formula1>0</formula1>
      <formula2>2</formula2>
    </dataValidation>
    <dataValidation type="custom" allowBlank="1" showInputMessage="1" showErrorMessage="1" error="É necessário ter um valor na coluna de R$ - Outras Fontes" sqref="O2:O101" xr:uid="{400E6A06-C711-43BA-879C-6E01382EAD8E}">
      <formula1>"N1&gt;1"</formula1>
    </dataValidation>
    <dataValidation type="decimal" allowBlank="1" showInputMessage="1" showErrorMessage="1" error="Somente são permitidos números." sqref="K2:N101" xr:uid="{3E543254-08DE-43F9-8B2E-A2906866C7A7}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2:U1048576" calculatedColumn="1"/>
    <ignoredError sqref="Q2:Q3 Q6:Q7 Q10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G58:G101 H2:H57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C2:C101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D2:D101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80"/>
  <sheetViews>
    <sheetView showGridLines="0" zoomScaleNormal="100" workbookViewId="0">
      <pane xSplit="4" ySplit="1" topLeftCell="E10" activePane="bottomRight" state="frozen"/>
      <selection pane="topRight"/>
      <selection pane="bottomLeft"/>
      <selection pane="bottomRight" activeCell="S23" sqref="S23"/>
    </sheetView>
  </sheetViews>
  <sheetFormatPr defaultColWidth="9.140625" defaultRowHeight="15" x14ac:dyDescent="0.25"/>
  <cols>
    <col min="1" max="1" width="13.42578125" bestFit="1" customWidth="1"/>
    <col min="2" max="2" width="8.28515625" bestFit="1" customWidth="1"/>
    <col min="3" max="3" width="24" bestFit="1" customWidth="1"/>
    <col min="4" max="4" width="14.7109375" customWidth="1"/>
    <col min="5" max="5" width="88.85546875" style="7" customWidth="1"/>
    <col min="6" max="6" width="86.5703125" style="7" bestFit="1" customWidth="1"/>
    <col min="7" max="7" width="18.85546875" bestFit="1" customWidth="1"/>
    <col min="8" max="8" width="22" customWidth="1"/>
    <col min="9" max="9" width="18.140625" customWidth="1"/>
    <col min="10" max="10" width="122" bestFit="1" customWidth="1"/>
    <col min="11" max="11" width="16.28515625" customWidth="1"/>
    <col min="12" max="13" width="21.85546875" customWidth="1"/>
    <col min="14" max="15" width="22.7109375" customWidth="1"/>
    <col min="16" max="16" width="17.5703125" customWidth="1"/>
    <col min="17" max="17" width="11.42578125" customWidth="1"/>
    <col min="18" max="18" width="12.42578125" customWidth="1"/>
    <col min="19" max="19" width="32.85546875" customWidth="1"/>
    <col min="23" max="23" width="16.28515625" customWidth="1"/>
    <col min="27" max="27" width="22.7109375" customWidth="1"/>
    <col min="28" max="28" width="10.85546875" customWidth="1"/>
  </cols>
  <sheetData>
    <row r="1" spans="1:21" s="76" customFormat="1" ht="75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70" t="s">
        <v>5</v>
      </c>
      <c r="G1" s="70" t="s">
        <v>37</v>
      </c>
      <c r="H1" s="70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81" t="s">
        <v>187</v>
      </c>
      <c r="P1" s="73" t="s">
        <v>14</v>
      </c>
      <c r="Q1" s="74" t="s">
        <v>15</v>
      </c>
      <c r="R1" s="74" t="s">
        <v>16</v>
      </c>
      <c r="S1" s="75" t="s">
        <v>17</v>
      </c>
      <c r="U1" s="77"/>
    </row>
    <row r="2" spans="1:21" s="79" customFormat="1" x14ac:dyDescent="0.25">
      <c r="A2" s="105" t="s">
        <v>256</v>
      </c>
      <c r="B2" s="144">
        <v>2022</v>
      </c>
      <c r="C2" s="144" t="s">
        <v>21</v>
      </c>
      <c r="D2" s="144" t="s">
        <v>19</v>
      </c>
      <c r="E2" s="145" t="s">
        <v>253</v>
      </c>
      <c r="F2" s="145" t="s">
        <v>254</v>
      </c>
      <c r="G2" s="134">
        <v>0</v>
      </c>
      <c r="H2" s="144" t="s">
        <v>22</v>
      </c>
      <c r="I2" s="144" t="s">
        <v>22</v>
      </c>
      <c r="J2" s="144" t="s">
        <v>255</v>
      </c>
      <c r="K2" s="146">
        <v>153425.93</v>
      </c>
      <c r="L2" s="146"/>
      <c r="M2" s="146"/>
      <c r="N2" s="146"/>
      <c r="O2" s="147"/>
      <c r="P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153425.93</v>
      </c>
      <c r="Q2" s="113">
        <f>152985.42+150653.16+152499.85+150000+152762.4+152831.41+152673.31+151704</f>
        <v>1216109.55</v>
      </c>
      <c r="R2" s="113">
        <v>0</v>
      </c>
      <c r="S2" s="108"/>
    </row>
    <row r="3" spans="1:21" s="79" customFormat="1" x14ac:dyDescent="0.25">
      <c r="A3" s="105" t="s">
        <v>256</v>
      </c>
      <c r="B3" s="144">
        <v>2023</v>
      </c>
      <c r="C3" s="144" t="s">
        <v>21</v>
      </c>
      <c r="D3" s="144" t="s">
        <v>19</v>
      </c>
      <c r="E3" s="145" t="s">
        <v>253</v>
      </c>
      <c r="F3" s="145" t="s">
        <v>254</v>
      </c>
      <c r="G3" s="134"/>
      <c r="H3" s="144" t="s">
        <v>22</v>
      </c>
      <c r="I3" s="144" t="s">
        <v>22</v>
      </c>
      <c r="J3" s="144" t="s">
        <v>255</v>
      </c>
      <c r="K3" s="146">
        <v>305500.15999999997</v>
      </c>
      <c r="L3" s="146"/>
      <c r="M3" s="146"/>
      <c r="N3" s="146"/>
      <c r="O3" s="147"/>
      <c r="P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305500.15999999997</v>
      </c>
      <c r="Q3" s="113"/>
      <c r="R3" s="113"/>
      <c r="S3" s="108"/>
    </row>
    <row r="4" spans="1:21" s="79" customFormat="1" x14ac:dyDescent="0.25">
      <c r="A4" s="105" t="s">
        <v>257</v>
      </c>
      <c r="B4" s="96">
        <v>2022</v>
      </c>
      <c r="C4" s="96" t="s">
        <v>21</v>
      </c>
      <c r="D4" s="96" t="s">
        <v>19</v>
      </c>
      <c r="E4" s="143" t="s">
        <v>258</v>
      </c>
      <c r="F4" s="143" t="s">
        <v>259</v>
      </c>
      <c r="G4" s="134">
        <v>0</v>
      </c>
      <c r="H4" s="96" t="s">
        <v>22</v>
      </c>
      <c r="I4" s="96" t="s">
        <v>104</v>
      </c>
      <c r="J4" s="96" t="s">
        <v>260</v>
      </c>
      <c r="K4" s="100">
        <v>153425.93</v>
      </c>
      <c r="L4" s="100"/>
      <c r="M4" s="100"/>
      <c r="N4" s="100"/>
      <c r="O4" s="99"/>
      <c r="P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153425.93</v>
      </c>
      <c r="Q4" s="113">
        <f>597340</f>
        <v>597340</v>
      </c>
      <c r="R4" s="113">
        <v>0</v>
      </c>
      <c r="S4" s="117"/>
    </row>
    <row r="5" spans="1:21" s="79" customFormat="1" x14ac:dyDescent="0.25">
      <c r="A5" s="105" t="s">
        <v>257</v>
      </c>
      <c r="B5" s="96">
        <v>2023</v>
      </c>
      <c r="C5" s="96" t="s">
        <v>21</v>
      </c>
      <c r="D5" s="96" t="s">
        <v>19</v>
      </c>
      <c r="E5" s="143" t="s">
        <v>258</v>
      </c>
      <c r="F5" s="143" t="s">
        <v>259</v>
      </c>
      <c r="G5" s="134"/>
      <c r="H5" s="96" t="s">
        <v>22</v>
      </c>
      <c r="I5" s="96" t="s">
        <v>104</v>
      </c>
      <c r="J5" s="96" t="s">
        <v>260</v>
      </c>
      <c r="K5" s="100">
        <v>305500.15999999997</v>
      </c>
      <c r="L5" s="100"/>
      <c r="M5" s="100"/>
      <c r="N5" s="100"/>
      <c r="O5" s="101"/>
      <c r="P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305500.15999999997</v>
      </c>
      <c r="Q5" s="113"/>
      <c r="R5" s="113"/>
      <c r="S5" s="117"/>
    </row>
    <row r="6" spans="1:21" s="79" customFormat="1" ht="30" x14ac:dyDescent="0.25">
      <c r="A6" s="105" t="s">
        <v>261</v>
      </c>
      <c r="B6" s="96">
        <v>2022</v>
      </c>
      <c r="C6" s="96" t="s">
        <v>42</v>
      </c>
      <c r="D6" s="96" t="s">
        <v>19</v>
      </c>
      <c r="E6" s="143" t="s">
        <v>262</v>
      </c>
      <c r="F6" s="143" t="s">
        <v>263</v>
      </c>
      <c r="G6" s="134">
        <v>0</v>
      </c>
      <c r="H6" s="96" t="s">
        <v>22</v>
      </c>
      <c r="I6" s="96" t="s">
        <v>104</v>
      </c>
      <c r="J6" s="96" t="s">
        <v>260</v>
      </c>
      <c r="K6" s="100">
        <v>578297.72</v>
      </c>
      <c r="L6" s="100"/>
      <c r="M6" s="100"/>
      <c r="N6" s="100"/>
      <c r="O6" s="95"/>
      <c r="P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578297.72</v>
      </c>
      <c r="Q6" s="113">
        <f>699913.34+700000</f>
        <v>1399913.3399999999</v>
      </c>
      <c r="R6" s="113">
        <v>0</v>
      </c>
      <c r="S6" s="117"/>
    </row>
    <row r="7" spans="1:21" s="79" customFormat="1" ht="30" x14ac:dyDescent="0.25">
      <c r="A7" s="105" t="s">
        <v>261</v>
      </c>
      <c r="B7" s="96">
        <v>2023</v>
      </c>
      <c r="C7" s="96" t="s">
        <v>42</v>
      </c>
      <c r="D7" s="96" t="s">
        <v>19</v>
      </c>
      <c r="E7" s="143" t="s">
        <v>262</v>
      </c>
      <c r="F7" s="143" t="s">
        <v>263</v>
      </c>
      <c r="G7" s="134"/>
      <c r="H7" s="96" t="s">
        <v>22</v>
      </c>
      <c r="I7" s="96" t="s">
        <v>104</v>
      </c>
      <c r="J7" s="96" t="s">
        <v>260</v>
      </c>
      <c r="K7" s="100">
        <v>840125.49</v>
      </c>
      <c r="L7" s="100"/>
      <c r="M7" s="100"/>
      <c r="N7" s="100"/>
      <c r="O7" s="99"/>
      <c r="P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840125.49</v>
      </c>
      <c r="Q7" s="113"/>
      <c r="R7" s="113"/>
      <c r="S7" s="117"/>
    </row>
    <row r="8" spans="1:21" s="79" customFormat="1" ht="45" x14ac:dyDescent="0.25">
      <c r="A8" s="105" t="s">
        <v>264</v>
      </c>
      <c r="B8" s="96">
        <v>2022</v>
      </c>
      <c r="C8" s="96" t="s">
        <v>29</v>
      </c>
      <c r="D8" s="96" t="s">
        <v>32</v>
      </c>
      <c r="E8" s="143" t="s">
        <v>265</v>
      </c>
      <c r="F8" s="143" t="s">
        <v>266</v>
      </c>
      <c r="G8" s="134">
        <v>1</v>
      </c>
      <c r="H8" s="96" t="s">
        <v>22</v>
      </c>
      <c r="I8" s="96" t="s">
        <v>22</v>
      </c>
      <c r="J8" s="96" t="s">
        <v>267</v>
      </c>
      <c r="K8" s="100">
        <v>300950.84999999998</v>
      </c>
      <c r="L8" s="100"/>
      <c r="M8" s="100"/>
      <c r="N8" s="100"/>
      <c r="O8" s="99"/>
      <c r="P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300950.84999999998</v>
      </c>
      <c r="Q8" s="113">
        <f>396640.02</f>
        <v>396640.02</v>
      </c>
      <c r="R8" s="113">
        <f>288217.93</f>
        <v>288217.93</v>
      </c>
      <c r="S8" s="117" t="s">
        <v>292</v>
      </c>
    </row>
    <row r="9" spans="1:21" s="79" customFormat="1" ht="45" x14ac:dyDescent="0.25">
      <c r="A9" s="105" t="s">
        <v>264</v>
      </c>
      <c r="B9" s="96">
        <v>2023</v>
      </c>
      <c r="C9" s="96" t="s">
        <v>29</v>
      </c>
      <c r="D9" s="96" t="s">
        <v>30</v>
      </c>
      <c r="E9" s="143" t="s">
        <v>265</v>
      </c>
      <c r="F9" s="143" t="s">
        <v>266</v>
      </c>
      <c r="G9" s="134"/>
      <c r="H9" s="96" t="s">
        <v>22</v>
      </c>
      <c r="I9" s="96" t="s">
        <v>22</v>
      </c>
      <c r="J9" s="96" t="s">
        <v>267</v>
      </c>
      <c r="K9" s="100">
        <v>916500.53</v>
      </c>
      <c r="L9" s="100"/>
      <c r="M9" s="100"/>
      <c r="N9" s="100"/>
      <c r="O9" s="99"/>
      <c r="P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916500.53</v>
      </c>
      <c r="Q9" s="113"/>
      <c r="R9" s="113"/>
      <c r="S9" s="117"/>
    </row>
    <row r="10" spans="1:21" s="79" customFormat="1" ht="30" x14ac:dyDescent="0.25">
      <c r="A10" s="105" t="s">
        <v>268</v>
      </c>
      <c r="B10" s="96">
        <v>2023</v>
      </c>
      <c r="C10" s="96" t="s">
        <v>65</v>
      </c>
      <c r="D10" s="96" t="s">
        <v>30</v>
      </c>
      <c r="E10" s="143" t="s">
        <v>269</v>
      </c>
      <c r="F10" s="143" t="s">
        <v>270</v>
      </c>
      <c r="G10" s="134"/>
      <c r="H10" s="96" t="s">
        <v>22</v>
      </c>
      <c r="I10" s="96" t="s">
        <v>22</v>
      </c>
      <c r="J10" s="96" t="s">
        <v>271</v>
      </c>
      <c r="K10" s="100">
        <v>611000.35</v>
      </c>
      <c r="L10" s="100"/>
      <c r="M10" s="100"/>
      <c r="N10" s="100"/>
      <c r="O10" s="99"/>
      <c r="P1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611000.35</v>
      </c>
      <c r="Q10" s="113"/>
      <c r="R10" s="113"/>
      <c r="S10" s="117"/>
    </row>
    <row r="11" spans="1:21" s="79" customFormat="1" ht="30" x14ac:dyDescent="0.25">
      <c r="A11" s="105" t="s">
        <v>272</v>
      </c>
      <c r="B11" s="96">
        <v>2022</v>
      </c>
      <c r="C11" s="96" t="s">
        <v>46</v>
      </c>
      <c r="D11" s="96" t="s">
        <v>32</v>
      </c>
      <c r="E11" s="143" t="s">
        <v>230</v>
      </c>
      <c r="F11" s="143" t="s">
        <v>273</v>
      </c>
      <c r="G11" s="134">
        <v>0</v>
      </c>
      <c r="H11" s="96" t="s">
        <v>22</v>
      </c>
      <c r="I11" s="96" t="s">
        <v>22</v>
      </c>
      <c r="J11" s="96" t="s">
        <v>274</v>
      </c>
      <c r="K11" s="100">
        <v>283247.86</v>
      </c>
      <c r="L11" s="100"/>
      <c r="M11" s="100"/>
      <c r="N11" s="100"/>
      <c r="O11" s="99"/>
      <c r="P1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283247.86</v>
      </c>
      <c r="Q11" s="113">
        <v>0</v>
      </c>
      <c r="R11" s="113">
        <v>0</v>
      </c>
      <c r="S11" s="117"/>
    </row>
    <row r="12" spans="1:21" s="79" customFormat="1" ht="30" x14ac:dyDescent="0.25">
      <c r="A12" s="105" t="s">
        <v>272</v>
      </c>
      <c r="B12" s="96">
        <v>2023</v>
      </c>
      <c r="C12" s="96" t="s">
        <v>46</v>
      </c>
      <c r="D12" s="96" t="s">
        <v>32</v>
      </c>
      <c r="E12" s="143" t="s">
        <v>230</v>
      </c>
      <c r="F12" s="143" t="s">
        <v>273</v>
      </c>
      <c r="G12" s="134"/>
      <c r="H12" s="96" t="s">
        <v>22</v>
      </c>
      <c r="I12" s="96" t="s">
        <v>22</v>
      </c>
      <c r="J12" s="96" t="s">
        <v>274</v>
      </c>
      <c r="K12" s="100">
        <v>611000.35</v>
      </c>
      <c r="L12" s="100"/>
      <c r="M12" s="100"/>
      <c r="N12" s="100"/>
      <c r="O12" s="99"/>
      <c r="P1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611000.35</v>
      </c>
      <c r="Q12" s="113"/>
      <c r="R12" s="113"/>
      <c r="S12" s="117"/>
    </row>
    <row r="13" spans="1:21" s="79" customFormat="1" ht="30" x14ac:dyDescent="0.25">
      <c r="A13" s="105" t="s">
        <v>275</v>
      </c>
      <c r="B13" s="96">
        <v>2022</v>
      </c>
      <c r="C13" s="96" t="s">
        <v>34</v>
      </c>
      <c r="D13" s="96" t="s">
        <v>30</v>
      </c>
      <c r="E13" s="143" t="s">
        <v>233</v>
      </c>
      <c r="F13" s="143" t="s">
        <v>276</v>
      </c>
      <c r="G13" s="134">
        <v>0.5</v>
      </c>
      <c r="H13" s="96" t="s">
        <v>22</v>
      </c>
      <c r="I13" s="96" t="s">
        <v>22</v>
      </c>
      <c r="J13" s="96" t="s">
        <v>277</v>
      </c>
      <c r="K13" s="100">
        <v>934081.09</v>
      </c>
      <c r="L13" s="100">
        <v>541168.18999999994</v>
      </c>
      <c r="M13" s="100"/>
      <c r="N13" s="100"/>
      <c r="O13" s="99"/>
      <c r="P1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1475249.2799999998</v>
      </c>
      <c r="Q13" s="113">
        <f>550292.29+540459.2+543240.27+370061.16+363449.63+446182.92+383037.59+206777.28+518700.37+567852.23+368585.65</f>
        <v>4858638.59</v>
      </c>
      <c r="R13" s="113">
        <f>132.57+34633.97</f>
        <v>34766.54</v>
      </c>
      <c r="S13" s="117" t="s">
        <v>293</v>
      </c>
    </row>
    <row r="14" spans="1:21" s="79" customFormat="1" ht="30" x14ac:dyDescent="0.25">
      <c r="A14" s="105" t="s">
        <v>275</v>
      </c>
      <c r="B14" s="96">
        <v>2023</v>
      </c>
      <c r="C14" s="96" t="s">
        <v>34</v>
      </c>
      <c r="D14" s="96" t="s">
        <v>30</v>
      </c>
      <c r="E14" s="143" t="s">
        <v>233</v>
      </c>
      <c r="F14" s="143" t="s">
        <v>276</v>
      </c>
      <c r="G14" s="134"/>
      <c r="H14" s="96" t="s">
        <v>22</v>
      </c>
      <c r="I14" s="96" t="s">
        <v>22</v>
      </c>
      <c r="J14" s="96" t="s">
        <v>277</v>
      </c>
      <c r="K14" s="100">
        <v>889813.8</v>
      </c>
      <c r="L14" s="100">
        <v>714062.13</v>
      </c>
      <c r="M14" s="100"/>
      <c r="N14" s="100"/>
      <c r="O14" s="99"/>
      <c r="P1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1603875.9300000002</v>
      </c>
      <c r="Q14" s="113"/>
      <c r="R14" s="113"/>
      <c r="S14" s="117"/>
    </row>
    <row r="15" spans="1:21" s="79" customFormat="1" ht="30" x14ac:dyDescent="0.25">
      <c r="A15" s="105" t="s">
        <v>278</v>
      </c>
      <c r="B15" s="96">
        <v>2022</v>
      </c>
      <c r="C15" s="96" t="s">
        <v>75</v>
      </c>
      <c r="D15" s="96" t="s">
        <v>30</v>
      </c>
      <c r="E15" s="143" t="s">
        <v>279</v>
      </c>
      <c r="F15" s="143" t="s">
        <v>280</v>
      </c>
      <c r="G15" s="134">
        <v>0</v>
      </c>
      <c r="H15" s="96" t="s">
        <v>22</v>
      </c>
      <c r="I15" s="96" t="s">
        <v>22</v>
      </c>
      <c r="J15" s="96" t="s">
        <v>281</v>
      </c>
      <c r="K15" s="100">
        <v>1062179.48</v>
      </c>
      <c r="L15" s="100"/>
      <c r="M15" s="100"/>
      <c r="N15" s="100"/>
      <c r="O15" s="99"/>
      <c r="P1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1062179.48</v>
      </c>
      <c r="Q15" s="113">
        <f>700000+185124.48</f>
        <v>885124.48</v>
      </c>
      <c r="R15" s="113">
        <v>0</v>
      </c>
      <c r="S15" s="117"/>
    </row>
    <row r="16" spans="1:21" s="79" customFormat="1" ht="30" x14ac:dyDescent="0.25">
      <c r="A16" s="105" t="s">
        <v>278</v>
      </c>
      <c r="B16" s="96">
        <v>2023</v>
      </c>
      <c r="C16" s="96" t="s">
        <v>75</v>
      </c>
      <c r="D16" s="96" t="s">
        <v>32</v>
      </c>
      <c r="E16" s="143" t="s">
        <v>279</v>
      </c>
      <c r="F16" s="143" t="s">
        <v>280</v>
      </c>
      <c r="G16" s="134"/>
      <c r="H16" s="96" t="s">
        <v>22</v>
      </c>
      <c r="I16" s="96" t="s">
        <v>22</v>
      </c>
      <c r="J16" s="96" t="s">
        <v>281</v>
      </c>
      <c r="K16" s="100">
        <v>229125.16</v>
      </c>
      <c r="L16" s="100"/>
      <c r="M16" s="100"/>
      <c r="N16" s="100"/>
      <c r="O16" s="99"/>
      <c r="P1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229125.16</v>
      </c>
      <c r="Q16" s="113"/>
      <c r="R16" s="113"/>
      <c r="S16" s="117"/>
    </row>
    <row r="17" spans="1:19" s="79" customFormat="1" ht="105" x14ac:dyDescent="0.25">
      <c r="A17" s="105" t="s">
        <v>282</v>
      </c>
      <c r="B17" s="96">
        <v>2022</v>
      </c>
      <c r="C17" s="96" t="s">
        <v>77</v>
      </c>
      <c r="D17" s="96" t="s">
        <v>30</v>
      </c>
      <c r="E17" s="143" t="s">
        <v>283</v>
      </c>
      <c r="F17" s="143" t="s">
        <v>284</v>
      </c>
      <c r="G17" s="134">
        <v>0.8</v>
      </c>
      <c r="H17" s="96" t="s">
        <v>22</v>
      </c>
      <c r="I17" s="96" t="s">
        <v>22</v>
      </c>
      <c r="J17" s="96" t="s">
        <v>285</v>
      </c>
      <c r="K17" s="100">
        <v>1275440.29</v>
      </c>
      <c r="L17" s="100">
        <v>317828.94</v>
      </c>
      <c r="M17" s="100"/>
      <c r="N17" s="100"/>
      <c r="O17" s="95"/>
      <c r="P1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1593269.23</v>
      </c>
      <c r="Q17" s="113">
        <f>399968.36+399325.12+399946.11+396666.83+286410.9+398432.38+397751.74</f>
        <v>2678501.4399999995</v>
      </c>
      <c r="R17" s="113">
        <f>103841.39+14709.17+103515.72+50712.98+50712.98+153700.62+34245.42</f>
        <v>511438.27999999997</v>
      </c>
      <c r="S17" s="150" t="s">
        <v>294</v>
      </c>
    </row>
    <row r="18" spans="1:19" s="79" customFormat="1" ht="30" x14ac:dyDescent="0.25">
      <c r="A18" s="105" t="s">
        <v>282</v>
      </c>
      <c r="B18" s="96">
        <v>2023</v>
      </c>
      <c r="C18" s="96" t="s">
        <v>77</v>
      </c>
      <c r="D18" s="96" t="s">
        <v>30</v>
      </c>
      <c r="E18" s="143" t="s">
        <v>283</v>
      </c>
      <c r="F18" s="143" t="s">
        <v>284</v>
      </c>
      <c r="G18" s="134"/>
      <c r="H18" s="96" t="s">
        <v>22</v>
      </c>
      <c r="I18" s="96" t="s">
        <v>22</v>
      </c>
      <c r="J18" s="96" t="s">
        <v>285</v>
      </c>
      <c r="K18" s="100">
        <v>1490006.29</v>
      </c>
      <c r="L18" s="100">
        <v>419369.82</v>
      </c>
      <c r="M18" s="100"/>
      <c r="N18" s="100"/>
      <c r="O18" s="95"/>
      <c r="P1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1909376.11</v>
      </c>
      <c r="Q18" s="113"/>
      <c r="R18" s="113"/>
      <c r="S18" s="117"/>
    </row>
    <row r="19" spans="1:19" s="79" customFormat="1" x14ac:dyDescent="0.25">
      <c r="A19" s="105" t="s">
        <v>286</v>
      </c>
      <c r="B19" s="96">
        <v>2022</v>
      </c>
      <c r="C19" s="96" t="s">
        <v>47</v>
      </c>
      <c r="D19" s="96" t="s">
        <v>32</v>
      </c>
      <c r="E19" s="143" t="s">
        <v>287</v>
      </c>
      <c r="F19" s="143" t="s">
        <v>288</v>
      </c>
      <c r="G19" s="134">
        <v>0</v>
      </c>
      <c r="H19" s="96" t="s">
        <v>20</v>
      </c>
      <c r="I19" s="96" t="s">
        <v>104</v>
      </c>
      <c r="J19" s="96" t="s">
        <v>260</v>
      </c>
      <c r="K19" s="100">
        <v>150475.43</v>
      </c>
      <c r="L19" s="100"/>
      <c r="M19" s="100"/>
      <c r="N19" s="100"/>
      <c r="O19" s="95"/>
      <c r="P1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150475.43</v>
      </c>
      <c r="Q19" s="113">
        <v>0</v>
      </c>
      <c r="R19" s="113">
        <v>0</v>
      </c>
      <c r="S19" s="117"/>
    </row>
    <row r="20" spans="1:19" s="79" customFormat="1" x14ac:dyDescent="0.25">
      <c r="A20" s="105" t="s">
        <v>286</v>
      </c>
      <c r="B20" s="96">
        <v>2023</v>
      </c>
      <c r="C20" s="96" t="s">
        <v>47</v>
      </c>
      <c r="D20" s="96" t="s">
        <v>32</v>
      </c>
      <c r="E20" s="143" t="s">
        <v>287</v>
      </c>
      <c r="F20" s="143" t="s">
        <v>288</v>
      </c>
      <c r="G20" s="134"/>
      <c r="H20" s="96" t="s">
        <v>20</v>
      </c>
      <c r="I20" s="96" t="s">
        <v>104</v>
      </c>
      <c r="J20" s="96" t="s">
        <v>260</v>
      </c>
      <c r="K20" s="100">
        <v>152750.1</v>
      </c>
      <c r="L20" s="100"/>
      <c r="M20" s="100"/>
      <c r="N20" s="100"/>
      <c r="O20" s="95"/>
      <c r="P2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152750.1</v>
      </c>
      <c r="Q20" s="113"/>
      <c r="R20" s="113"/>
      <c r="S20" s="117"/>
    </row>
    <row r="21" spans="1:19" s="79" customFormat="1" ht="30" x14ac:dyDescent="0.25">
      <c r="A21" s="105" t="s">
        <v>289</v>
      </c>
      <c r="B21" s="96">
        <v>2022</v>
      </c>
      <c r="C21" s="96" t="s">
        <v>36</v>
      </c>
      <c r="D21" s="96" t="s">
        <v>32</v>
      </c>
      <c r="E21" s="143" t="s">
        <v>290</v>
      </c>
      <c r="F21" s="143" t="s">
        <v>291</v>
      </c>
      <c r="G21" s="134">
        <v>0</v>
      </c>
      <c r="H21" s="96" t="s">
        <v>20</v>
      </c>
      <c r="I21" s="96" t="s">
        <v>104</v>
      </c>
      <c r="J21" s="96" t="s">
        <v>260</v>
      </c>
      <c r="K21" s="100">
        <v>150475.43</v>
      </c>
      <c r="L21" s="100"/>
      <c r="M21" s="100"/>
      <c r="N21" s="100"/>
      <c r="O21" s="95"/>
      <c r="P2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150475.43</v>
      </c>
      <c r="Q21" s="113">
        <v>0</v>
      </c>
      <c r="R21" s="113">
        <v>0</v>
      </c>
      <c r="S21" s="117"/>
    </row>
    <row r="22" spans="1:19" s="79" customFormat="1" ht="30" x14ac:dyDescent="0.25">
      <c r="A22" s="105" t="s">
        <v>289</v>
      </c>
      <c r="B22" s="96">
        <v>2023</v>
      </c>
      <c r="C22" s="96" t="s">
        <v>36</v>
      </c>
      <c r="D22" s="96" t="s">
        <v>32</v>
      </c>
      <c r="E22" s="143" t="s">
        <v>290</v>
      </c>
      <c r="F22" s="143" t="s">
        <v>291</v>
      </c>
      <c r="G22" s="134"/>
      <c r="H22" s="96" t="s">
        <v>20</v>
      </c>
      <c r="I22" s="96" t="s">
        <v>104</v>
      </c>
      <c r="J22" s="96" t="s">
        <v>260</v>
      </c>
      <c r="K22" s="100">
        <v>152750.1</v>
      </c>
      <c r="L22" s="100"/>
      <c r="M22" s="100"/>
      <c r="N22" s="100"/>
      <c r="O22" s="95"/>
      <c r="P2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152750.1</v>
      </c>
      <c r="Q22" s="113"/>
      <c r="R22" s="113"/>
      <c r="S22" s="117"/>
    </row>
    <row r="23" spans="1:19" s="79" customFormat="1" x14ac:dyDescent="0.25">
      <c r="A23" s="105"/>
      <c r="B23" s="96"/>
      <c r="C23" s="96"/>
      <c r="D23" s="96"/>
      <c r="E23" s="143"/>
      <c r="F23" s="143"/>
      <c r="G23" s="106"/>
      <c r="H23" s="96"/>
      <c r="I23" s="96"/>
      <c r="J23" s="96"/>
      <c r="K23" s="100"/>
      <c r="L23" s="100"/>
      <c r="M23" s="100"/>
      <c r="N23" s="100"/>
      <c r="O23" s="95"/>
      <c r="P2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3" s="113"/>
      <c r="R23" s="113"/>
      <c r="S23" s="117"/>
    </row>
    <row r="24" spans="1:19" s="79" customFormat="1" x14ac:dyDescent="0.25">
      <c r="A24" s="105"/>
      <c r="B24" s="96"/>
      <c r="C24" s="96"/>
      <c r="D24" s="96"/>
      <c r="E24" s="143"/>
      <c r="F24" s="143"/>
      <c r="G24" s="106"/>
      <c r="H24" s="96"/>
      <c r="I24" s="96"/>
      <c r="J24" s="96"/>
      <c r="K24" s="100"/>
      <c r="L24" s="100"/>
      <c r="M24" s="100"/>
      <c r="N24" s="100"/>
      <c r="O24" s="95"/>
      <c r="P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4" s="113"/>
      <c r="R24" s="113"/>
      <c r="S24" s="117"/>
    </row>
    <row r="25" spans="1:19" s="79" customFormat="1" x14ac:dyDescent="0.25">
      <c r="A25" s="105"/>
      <c r="B25" s="96"/>
      <c r="C25" s="96"/>
      <c r="D25" s="96"/>
      <c r="E25" s="143"/>
      <c r="F25" s="143"/>
      <c r="G25" s="106"/>
      <c r="H25" s="96"/>
      <c r="I25" s="96"/>
      <c r="J25" s="96"/>
      <c r="K25" s="100"/>
      <c r="L25" s="100"/>
      <c r="M25" s="100"/>
      <c r="N25" s="100"/>
      <c r="O25" s="95"/>
      <c r="P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5" s="113"/>
      <c r="R25" s="113"/>
      <c r="S25" s="117"/>
    </row>
    <row r="26" spans="1:19" s="79" customFormat="1" x14ac:dyDescent="0.25">
      <c r="A26" s="105"/>
      <c r="B26" s="96"/>
      <c r="C26" s="96"/>
      <c r="D26" s="96"/>
      <c r="E26" s="143"/>
      <c r="F26" s="143"/>
      <c r="G26" s="106"/>
      <c r="H26" s="96"/>
      <c r="I26" s="96"/>
      <c r="J26" s="96"/>
      <c r="K26" s="100"/>
      <c r="L26" s="100"/>
      <c r="M26" s="100"/>
      <c r="N26" s="100"/>
      <c r="O26" s="95"/>
      <c r="P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6" s="113"/>
      <c r="R26" s="113"/>
      <c r="S26" s="118"/>
    </row>
    <row r="27" spans="1:19" s="79" customFormat="1" x14ac:dyDescent="0.25">
      <c r="A27" s="105"/>
      <c r="B27" s="96"/>
      <c r="C27" s="96"/>
      <c r="D27" s="96"/>
      <c r="E27" s="143"/>
      <c r="F27" s="143"/>
      <c r="G27" s="106"/>
      <c r="H27" s="96"/>
      <c r="I27" s="96"/>
      <c r="J27" s="96"/>
      <c r="K27" s="100"/>
      <c r="L27" s="100"/>
      <c r="M27" s="100"/>
      <c r="N27" s="100"/>
      <c r="O27" s="95"/>
      <c r="P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7" s="113"/>
      <c r="R27" s="113"/>
      <c r="S27" s="118"/>
    </row>
    <row r="28" spans="1:19" s="79" customFormat="1" x14ac:dyDescent="0.25">
      <c r="A28" s="105"/>
      <c r="B28" s="96"/>
      <c r="C28" s="96"/>
      <c r="D28" s="96"/>
      <c r="E28" s="143"/>
      <c r="F28" s="143"/>
      <c r="G28" s="106"/>
      <c r="H28" s="96"/>
      <c r="I28" s="96"/>
      <c r="J28" s="96"/>
      <c r="K28" s="100"/>
      <c r="L28" s="100"/>
      <c r="M28" s="100"/>
      <c r="N28" s="100"/>
      <c r="O28" s="95"/>
      <c r="P2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8" s="113"/>
      <c r="R28" s="113"/>
      <c r="S28" s="117"/>
    </row>
    <row r="29" spans="1:19" s="79" customFormat="1" x14ac:dyDescent="0.25">
      <c r="A29" s="105"/>
      <c r="B29" s="96"/>
      <c r="C29" s="96"/>
      <c r="D29" s="96"/>
      <c r="E29" s="143"/>
      <c r="F29" s="143"/>
      <c r="G29" s="106"/>
      <c r="H29" s="96"/>
      <c r="I29" s="96"/>
      <c r="J29" s="96"/>
      <c r="K29" s="100"/>
      <c r="L29" s="100"/>
      <c r="M29" s="100"/>
      <c r="N29" s="100"/>
      <c r="O29" s="95"/>
      <c r="P2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9" s="113"/>
      <c r="R29" s="113"/>
      <c r="S29" s="119"/>
    </row>
    <row r="30" spans="1:19" s="79" customFormat="1" x14ac:dyDescent="0.25">
      <c r="A30" s="105"/>
      <c r="B30" s="96"/>
      <c r="C30" s="96"/>
      <c r="D30" s="96"/>
      <c r="E30" s="143"/>
      <c r="F30" s="143"/>
      <c r="G30" s="106"/>
      <c r="H30" s="96"/>
      <c r="I30" s="96"/>
      <c r="J30" s="96"/>
      <c r="K30" s="100"/>
      <c r="L30" s="100"/>
      <c r="M30" s="100"/>
      <c r="N30" s="100"/>
      <c r="O30" s="95"/>
      <c r="P3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0" s="113"/>
      <c r="R30" s="113"/>
      <c r="S30" s="117"/>
    </row>
    <row r="31" spans="1:19" s="79" customFormat="1" x14ac:dyDescent="0.25">
      <c r="A31" s="105"/>
      <c r="B31" s="96"/>
      <c r="C31" s="96"/>
      <c r="D31" s="96"/>
      <c r="E31" s="143"/>
      <c r="F31" s="143"/>
      <c r="G31" s="106"/>
      <c r="H31" s="96"/>
      <c r="I31" s="96"/>
      <c r="J31" s="96"/>
      <c r="K31" s="100"/>
      <c r="L31" s="100"/>
      <c r="M31" s="100"/>
      <c r="N31" s="100"/>
      <c r="O31" s="95"/>
      <c r="P3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1" s="113"/>
      <c r="R31" s="113"/>
      <c r="S31" s="117"/>
    </row>
    <row r="32" spans="1:19" s="79" customFormat="1" x14ac:dyDescent="0.25">
      <c r="A32" s="105"/>
      <c r="B32" s="96"/>
      <c r="C32" s="96"/>
      <c r="D32" s="96"/>
      <c r="E32" s="143"/>
      <c r="F32" s="143"/>
      <c r="G32" s="106"/>
      <c r="H32" s="96"/>
      <c r="I32" s="96"/>
      <c r="J32" s="96"/>
      <c r="K32" s="100"/>
      <c r="L32" s="100"/>
      <c r="M32" s="100"/>
      <c r="N32" s="100"/>
      <c r="O32" s="95"/>
      <c r="P3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2" s="113"/>
      <c r="R32" s="113"/>
      <c r="S32" s="117"/>
    </row>
    <row r="33" spans="1:19" s="79" customFormat="1" x14ac:dyDescent="0.25">
      <c r="A33" s="105"/>
      <c r="B33" s="96"/>
      <c r="C33" s="96"/>
      <c r="D33" s="96"/>
      <c r="E33" s="143"/>
      <c r="F33" s="143"/>
      <c r="G33" s="106"/>
      <c r="H33" s="96"/>
      <c r="I33" s="96"/>
      <c r="J33" s="96"/>
      <c r="K33" s="100"/>
      <c r="L33" s="100"/>
      <c r="M33" s="100"/>
      <c r="N33" s="100"/>
      <c r="O33" s="95"/>
      <c r="P3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3" s="113"/>
      <c r="R33" s="113"/>
      <c r="S33" s="117"/>
    </row>
    <row r="34" spans="1:19" s="79" customFormat="1" x14ac:dyDescent="0.25">
      <c r="A34" s="105"/>
      <c r="B34" s="96"/>
      <c r="C34" s="96"/>
      <c r="D34" s="96"/>
      <c r="E34" s="143"/>
      <c r="F34" s="143"/>
      <c r="G34" s="106"/>
      <c r="H34" s="96"/>
      <c r="I34" s="96"/>
      <c r="J34" s="96"/>
      <c r="K34" s="100"/>
      <c r="L34" s="100"/>
      <c r="M34" s="100"/>
      <c r="N34" s="107"/>
      <c r="O34" s="95"/>
      <c r="P3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4" s="113"/>
      <c r="R34" s="113"/>
      <c r="S34" s="117"/>
    </row>
    <row r="35" spans="1:19" s="79" customFormat="1" x14ac:dyDescent="0.25">
      <c r="A35" s="105"/>
      <c r="B35" s="96"/>
      <c r="C35" s="96"/>
      <c r="D35" s="96"/>
      <c r="E35" s="143"/>
      <c r="F35" s="143"/>
      <c r="G35" s="106"/>
      <c r="H35" s="96"/>
      <c r="I35" s="96"/>
      <c r="J35" s="96"/>
      <c r="K35" s="100"/>
      <c r="L35" s="100"/>
      <c r="M35" s="100"/>
      <c r="N35" s="107"/>
      <c r="O35" s="95"/>
      <c r="P3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5" s="113"/>
      <c r="R35" s="113"/>
      <c r="S35" s="117"/>
    </row>
    <row r="36" spans="1:19" s="79" customFormat="1" x14ac:dyDescent="0.25">
      <c r="A36" s="105"/>
      <c r="B36" s="96"/>
      <c r="C36" s="96"/>
      <c r="D36" s="96"/>
      <c r="E36" s="143"/>
      <c r="F36" s="143"/>
      <c r="G36" s="106"/>
      <c r="H36" s="96"/>
      <c r="I36" s="96"/>
      <c r="J36" s="96"/>
      <c r="K36" s="100"/>
      <c r="L36" s="100"/>
      <c r="M36" s="100"/>
      <c r="N36" s="108"/>
      <c r="O36" s="95"/>
      <c r="P3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6" s="113"/>
      <c r="R36" s="113"/>
      <c r="S36" s="119"/>
    </row>
    <row r="37" spans="1:19" s="79" customFormat="1" x14ac:dyDescent="0.25">
      <c r="A37" s="105"/>
      <c r="B37" s="96"/>
      <c r="C37" s="96"/>
      <c r="D37" s="96"/>
      <c r="E37" s="143"/>
      <c r="F37" s="143"/>
      <c r="G37" s="106"/>
      <c r="H37" s="96"/>
      <c r="I37" s="96"/>
      <c r="J37" s="96"/>
      <c r="K37" s="100"/>
      <c r="L37" s="100"/>
      <c r="M37" s="100"/>
      <c r="N37" s="108"/>
      <c r="O37" s="95"/>
      <c r="P3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7" s="113"/>
      <c r="R37" s="113"/>
      <c r="S37" s="117"/>
    </row>
    <row r="38" spans="1:19" s="79" customFormat="1" x14ac:dyDescent="0.25">
      <c r="A38" s="105"/>
      <c r="B38" s="96"/>
      <c r="C38" s="96"/>
      <c r="D38" s="96"/>
      <c r="E38" s="143"/>
      <c r="F38" s="143"/>
      <c r="G38" s="106"/>
      <c r="H38" s="96"/>
      <c r="I38" s="96"/>
      <c r="J38" s="96"/>
      <c r="K38" s="100"/>
      <c r="L38" s="100"/>
      <c r="M38" s="100"/>
      <c r="N38" s="107"/>
      <c r="O38" s="95"/>
      <c r="P3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8" s="113"/>
      <c r="R38" s="113"/>
      <c r="S38" s="118"/>
    </row>
    <row r="39" spans="1:19" s="79" customFormat="1" x14ac:dyDescent="0.25">
      <c r="A39" s="105"/>
      <c r="B39" s="96"/>
      <c r="C39" s="96"/>
      <c r="D39" s="96"/>
      <c r="E39" s="143"/>
      <c r="F39" s="143"/>
      <c r="G39" s="106"/>
      <c r="H39" s="96"/>
      <c r="I39" s="96"/>
      <c r="J39" s="96"/>
      <c r="K39" s="100"/>
      <c r="L39" s="100"/>
      <c r="M39" s="100"/>
      <c r="N39" s="107"/>
      <c r="O39" s="95"/>
      <c r="P3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9" s="113"/>
      <c r="R39" s="113"/>
      <c r="S39" s="117"/>
    </row>
    <row r="40" spans="1:19" s="79" customFormat="1" x14ac:dyDescent="0.25">
      <c r="A40" s="105"/>
      <c r="B40" s="96"/>
      <c r="C40" s="96"/>
      <c r="D40" s="96"/>
      <c r="E40" s="143"/>
      <c r="F40" s="143"/>
      <c r="G40" s="106"/>
      <c r="H40" s="96"/>
      <c r="I40" s="96"/>
      <c r="J40" s="96"/>
      <c r="K40" s="100"/>
      <c r="L40" s="100"/>
      <c r="M40" s="100"/>
      <c r="N40" s="108"/>
      <c r="O40" s="95"/>
      <c r="P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0" s="113"/>
      <c r="R40" s="113"/>
      <c r="S40" s="117"/>
    </row>
    <row r="41" spans="1:19" s="79" customFormat="1" x14ac:dyDescent="0.25">
      <c r="A41" s="105"/>
      <c r="B41" s="96"/>
      <c r="C41" s="96"/>
      <c r="D41" s="96"/>
      <c r="E41" s="143"/>
      <c r="F41" s="143"/>
      <c r="G41" s="106"/>
      <c r="H41" s="96"/>
      <c r="I41" s="96"/>
      <c r="J41" s="96"/>
      <c r="K41" s="100"/>
      <c r="L41" s="100"/>
      <c r="M41" s="100"/>
      <c r="N41" s="108"/>
      <c r="O41" s="95"/>
      <c r="P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1" s="113"/>
      <c r="R41" s="113"/>
      <c r="S41" s="118"/>
    </row>
    <row r="42" spans="1:19" s="79" customFormat="1" x14ac:dyDescent="0.25">
      <c r="A42" s="105"/>
      <c r="B42" s="96"/>
      <c r="C42" s="96"/>
      <c r="D42" s="96"/>
      <c r="E42" s="143"/>
      <c r="F42" s="143"/>
      <c r="G42" s="106"/>
      <c r="H42" s="96"/>
      <c r="I42" s="96"/>
      <c r="J42" s="96"/>
      <c r="K42" s="100"/>
      <c r="L42" s="100"/>
      <c r="M42" s="100"/>
      <c r="N42" s="108"/>
      <c r="O42" s="95"/>
      <c r="P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2" s="113"/>
      <c r="R42" s="113"/>
      <c r="S42" s="117"/>
    </row>
    <row r="43" spans="1:19" s="79" customFormat="1" x14ac:dyDescent="0.25">
      <c r="A43" s="105"/>
      <c r="B43" s="96"/>
      <c r="C43" s="96"/>
      <c r="D43" s="96"/>
      <c r="E43" s="143"/>
      <c r="F43" s="143"/>
      <c r="G43" s="106"/>
      <c r="H43" s="96"/>
      <c r="I43" s="96"/>
      <c r="J43" s="96"/>
      <c r="K43" s="100"/>
      <c r="L43" s="100"/>
      <c r="M43" s="100"/>
      <c r="N43" s="108"/>
      <c r="O43" s="95"/>
      <c r="P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3" s="113"/>
      <c r="R43" s="113"/>
      <c r="S43" s="117"/>
    </row>
    <row r="44" spans="1:19" s="79" customFormat="1" x14ac:dyDescent="0.25">
      <c r="A44" s="105"/>
      <c r="B44" s="96"/>
      <c r="C44" s="96"/>
      <c r="D44" s="96"/>
      <c r="E44" s="143"/>
      <c r="F44" s="143"/>
      <c r="G44" s="106"/>
      <c r="H44" s="109"/>
      <c r="I44" s="96"/>
      <c r="J44" s="96"/>
      <c r="K44" s="100"/>
      <c r="L44" s="100"/>
      <c r="M44" s="100"/>
      <c r="N44" s="108"/>
      <c r="O44" s="95"/>
      <c r="P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4" s="113"/>
      <c r="R44" s="113"/>
      <c r="S44" s="117"/>
    </row>
    <row r="45" spans="1:19" s="79" customFormat="1" x14ac:dyDescent="0.25">
      <c r="A45" s="105"/>
      <c r="B45" s="96"/>
      <c r="C45" s="96"/>
      <c r="D45" s="96"/>
      <c r="E45" s="143"/>
      <c r="F45" s="143"/>
      <c r="G45" s="106"/>
      <c r="H45" s="96"/>
      <c r="I45" s="96"/>
      <c r="J45" s="96"/>
      <c r="K45" s="100"/>
      <c r="L45" s="100"/>
      <c r="M45" s="100"/>
      <c r="N45" s="108"/>
      <c r="O45" s="95"/>
      <c r="P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5" s="113"/>
      <c r="R45" s="113"/>
      <c r="S45" s="117"/>
    </row>
    <row r="46" spans="1:19" s="79" customFormat="1" x14ac:dyDescent="0.25">
      <c r="A46" s="105"/>
      <c r="B46" s="96"/>
      <c r="C46" s="96"/>
      <c r="D46" s="96"/>
      <c r="E46" s="143"/>
      <c r="F46" s="143"/>
      <c r="G46" s="106"/>
      <c r="H46" s="96"/>
      <c r="I46" s="96"/>
      <c r="J46" s="96"/>
      <c r="K46" s="100"/>
      <c r="L46" s="100"/>
      <c r="M46" s="100"/>
      <c r="N46" s="108"/>
      <c r="O46" s="95"/>
      <c r="P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6" s="113"/>
      <c r="R46" s="113"/>
      <c r="S46" s="117"/>
    </row>
    <row r="47" spans="1:19" s="79" customFormat="1" x14ac:dyDescent="0.25">
      <c r="A47" s="105"/>
      <c r="B47" s="96"/>
      <c r="C47" s="96"/>
      <c r="D47" s="96"/>
      <c r="E47" s="143"/>
      <c r="F47" s="143"/>
      <c r="G47" s="106"/>
      <c r="H47" s="96"/>
      <c r="I47" s="96"/>
      <c r="J47" s="96"/>
      <c r="K47" s="100"/>
      <c r="L47" s="100"/>
      <c r="M47" s="100"/>
      <c r="N47" s="108"/>
      <c r="O47" s="95"/>
      <c r="P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7" s="113"/>
      <c r="R47" s="113"/>
      <c r="S47" s="118"/>
    </row>
    <row r="48" spans="1:19" s="79" customFormat="1" x14ac:dyDescent="0.25">
      <c r="A48" s="105"/>
      <c r="B48" s="96"/>
      <c r="C48" s="96"/>
      <c r="D48" s="96"/>
      <c r="E48" s="143"/>
      <c r="F48" s="143"/>
      <c r="G48" s="106"/>
      <c r="H48" s="96"/>
      <c r="I48" s="96"/>
      <c r="J48" s="96"/>
      <c r="K48" s="100"/>
      <c r="L48" s="100"/>
      <c r="M48" s="100"/>
      <c r="N48" s="108"/>
      <c r="O48" s="95"/>
      <c r="P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8" s="113"/>
      <c r="R48" s="113"/>
      <c r="S48" s="117"/>
    </row>
    <row r="49" spans="1:19" s="79" customFormat="1" x14ac:dyDescent="0.25">
      <c r="A49" s="105"/>
      <c r="B49" s="96"/>
      <c r="C49" s="96"/>
      <c r="D49" s="96"/>
      <c r="E49" s="143"/>
      <c r="F49" s="143"/>
      <c r="G49" s="106"/>
      <c r="H49" s="96"/>
      <c r="I49" s="96"/>
      <c r="J49" s="96"/>
      <c r="K49" s="100"/>
      <c r="L49" s="100"/>
      <c r="M49" s="100"/>
      <c r="N49" s="108"/>
      <c r="O49" s="95"/>
      <c r="P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9" s="113"/>
      <c r="R49" s="113"/>
      <c r="S49" s="117"/>
    </row>
    <row r="50" spans="1:19" s="79" customFormat="1" x14ac:dyDescent="0.25">
      <c r="A50" s="105"/>
      <c r="B50" s="96"/>
      <c r="C50" s="96"/>
      <c r="D50" s="96"/>
      <c r="E50" s="143"/>
      <c r="F50" s="143"/>
      <c r="G50" s="106"/>
      <c r="H50" s="96"/>
      <c r="I50" s="96"/>
      <c r="J50" s="96"/>
      <c r="K50" s="100"/>
      <c r="L50" s="100"/>
      <c r="M50" s="100"/>
      <c r="N50" s="108"/>
      <c r="O50" s="95"/>
      <c r="P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0" s="113"/>
      <c r="R50" s="113"/>
      <c r="S50" s="117"/>
    </row>
    <row r="51" spans="1:19" s="79" customFormat="1" x14ac:dyDescent="0.25">
      <c r="A51" s="105"/>
      <c r="B51" s="96"/>
      <c r="C51" s="96"/>
      <c r="D51" s="96"/>
      <c r="E51" s="143"/>
      <c r="F51" s="143"/>
      <c r="G51" s="106"/>
      <c r="H51" s="96"/>
      <c r="I51" s="96"/>
      <c r="J51" s="96"/>
      <c r="K51" s="100"/>
      <c r="L51" s="100"/>
      <c r="M51" s="100"/>
      <c r="N51" s="108"/>
      <c r="O51" s="95"/>
      <c r="P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1" s="115"/>
      <c r="R51" s="113"/>
      <c r="S51" s="120"/>
    </row>
    <row r="52" spans="1:19" s="79" customFormat="1" x14ac:dyDescent="0.25">
      <c r="A52" s="105"/>
      <c r="B52" s="96"/>
      <c r="C52" s="96"/>
      <c r="D52" s="96"/>
      <c r="E52" s="143"/>
      <c r="F52" s="143"/>
      <c r="G52" s="106"/>
      <c r="H52" s="96"/>
      <c r="I52" s="96"/>
      <c r="J52" s="96"/>
      <c r="K52" s="100"/>
      <c r="L52" s="100"/>
      <c r="M52" s="100"/>
      <c r="N52" s="108"/>
      <c r="O52" s="95"/>
      <c r="P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2" s="113"/>
      <c r="R52" s="113"/>
      <c r="S52" s="117"/>
    </row>
    <row r="53" spans="1:19" s="79" customFormat="1" x14ac:dyDescent="0.25">
      <c r="A53" s="105"/>
      <c r="B53" s="96"/>
      <c r="C53" s="96"/>
      <c r="D53" s="96"/>
      <c r="E53" s="143"/>
      <c r="F53" s="143"/>
      <c r="G53" s="106"/>
      <c r="H53" s="96"/>
      <c r="I53" s="96"/>
      <c r="J53" s="96"/>
      <c r="K53" s="100"/>
      <c r="L53" s="100"/>
      <c r="M53" s="100"/>
      <c r="N53" s="108"/>
      <c r="O53" s="95"/>
      <c r="P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3" s="113"/>
      <c r="R53" s="113"/>
      <c r="S53" s="120"/>
    </row>
    <row r="54" spans="1:19" s="79" customFormat="1" x14ac:dyDescent="0.25">
      <c r="A54" s="105"/>
      <c r="B54" s="96"/>
      <c r="C54" s="96"/>
      <c r="D54" s="96"/>
      <c r="E54" s="143"/>
      <c r="F54" s="143"/>
      <c r="G54" s="106"/>
      <c r="H54" s="96"/>
      <c r="I54" s="96"/>
      <c r="J54" s="96"/>
      <c r="K54" s="100"/>
      <c r="L54" s="100"/>
      <c r="M54" s="100"/>
      <c r="N54" s="108"/>
      <c r="O54" s="95"/>
      <c r="P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4" s="113"/>
      <c r="R54" s="113"/>
      <c r="S54" s="117"/>
    </row>
    <row r="55" spans="1:19" s="79" customFormat="1" x14ac:dyDescent="0.25">
      <c r="A55" s="105"/>
      <c r="B55" s="96"/>
      <c r="C55" s="96"/>
      <c r="D55" s="96"/>
      <c r="E55" s="143"/>
      <c r="F55" s="143"/>
      <c r="G55" s="106"/>
      <c r="H55" s="96"/>
      <c r="I55" s="96"/>
      <c r="J55" s="96"/>
      <c r="K55" s="100"/>
      <c r="L55" s="100"/>
      <c r="M55" s="100"/>
      <c r="N55" s="108"/>
      <c r="O55" s="95"/>
      <c r="P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5" s="113"/>
      <c r="R55" s="113"/>
      <c r="S55" s="117"/>
    </row>
    <row r="56" spans="1:19" s="79" customFormat="1" x14ac:dyDescent="0.25">
      <c r="A56" s="105"/>
      <c r="B56" s="96"/>
      <c r="C56" s="96"/>
      <c r="D56" s="96"/>
      <c r="E56" s="143"/>
      <c r="F56" s="143"/>
      <c r="G56" s="106"/>
      <c r="H56" s="96"/>
      <c r="I56" s="96"/>
      <c r="J56" s="96"/>
      <c r="K56" s="100"/>
      <c r="L56" s="100"/>
      <c r="M56" s="100"/>
      <c r="N56" s="108"/>
      <c r="O56" s="95"/>
      <c r="P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6" s="113"/>
      <c r="R56" s="113"/>
      <c r="S56" s="117"/>
    </row>
    <row r="57" spans="1:19" s="79" customFormat="1" x14ac:dyDescent="0.25">
      <c r="A57" s="105"/>
      <c r="B57" s="96"/>
      <c r="C57" s="96"/>
      <c r="D57" s="96"/>
      <c r="E57" s="143"/>
      <c r="F57" s="143"/>
      <c r="G57" s="106"/>
      <c r="H57" s="96"/>
      <c r="I57" s="96"/>
      <c r="J57" s="96"/>
      <c r="K57" s="100"/>
      <c r="L57" s="100"/>
      <c r="M57" s="100"/>
      <c r="N57" s="108"/>
      <c r="O57" s="95"/>
      <c r="P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7" s="113"/>
      <c r="R57" s="113"/>
      <c r="S57" s="117"/>
    </row>
    <row r="58" spans="1:19" s="79" customFormat="1" x14ac:dyDescent="0.25">
      <c r="A58" s="105"/>
      <c r="B58" s="96"/>
      <c r="C58" s="96"/>
      <c r="D58" s="96"/>
      <c r="E58" s="143"/>
      <c r="F58" s="143"/>
      <c r="G58" s="106"/>
      <c r="H58" s="96"/>
      <c r="I58" s="96"/>
      <c r="J58" s="96"/>
      <c r="K58" s="100"/>
      <c r="L58" s="100"/>
      <c r="M58" s="100"/>
      <c r="N58" s="108"/>
      <c r="O58" s="95"/>
      <c r="P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8" s="113"/>
      <c r="R58" s="113"/>
      <c r="S58" s="117"/>
    </row>
    <row r="59" spans="1:19" s="79" customFormat="1" x14ac:dyDescent="0.25">
      <c r="A59" s="105"/>
      <c r="B59" s="96"/>
      <c r="C59" s="96"/>
      <c r="D59" s="96"/>
      <c r="E59" s="143"/>
      <c r="F59" s="143"/>
      <c r="G59" s="106"/>
      <c r="H59" s="96"/>
      <c r="I59" s="96"/>
      <c r="J59" s="96"/>
      <c r="K59" s="100"/>
      <c r="L59" s="100"/>
      <c r="M59" s="100"/>
      <c r="N59" s="108"/>
      <c r="O59" s="95"/>
      <c r="P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9" s="113"/>
      <c r="R59" s="113"/>
      <c r="S59" s="117"/>
    </row>
    <row r="60" spans="1:19" s="79" customFormat="1" x14ac:dyDescent="0.25">
      <c r="A60" s="105"/>
      <c r="B60" s="96"/>
      <c r="C60" s="96"/>
      <c r="D60" s="96"/>
      <c r="E60" s="143"/>
      <c r="F60" s="143"/>
      <c r="G60" s="106"/>
      <c r="H60" s="96"/>
      <c r="I60" s="96"/>
      <c r="J60" s="96"/>
      <c r="K60" s="100"/>
      <c r="L60" s="100"/>
      <c r="M60" s="100"/>
      <c r="N60" s="108"/>
      <c r="O60" s="95"/>
      <c r="P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0" s="113"/>
      <c r="R60" s="113"/>
      <c r="S60" s="117"/>
    </row>
    <row r="61" spans="1:19" s="79" customFormat="1" x14ac:dyDescent="0.25">
      <c r="A61" s="105"/>
      <c r="B61" s="96"/>
      <c r="C61" s="96"/>
      <c r="D61" s="96"/>
      <c r="E61" s="143"/>
      <c r="F61" s="143"/>
      <c r="G61" s="106"/>
      <c r="H61" s="96"/>
      <c r="I61" s="96"/>
      <c r="J61" s="96"/>
      <c r="K61" s="100"/>
      <c r="L61" s="100"/>
      <c r="M61" s="100"/>
      <c r="N61" s="108"/>
      <c r="O61" s="95"/>
      <c r="P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1" s="113"/>
      <c r="R61" s="113"/>
      <c r="S61" s="117"/>
    </row>
    <row r="62" spans="1:19" s="79" customFormat="1" x14ac:dyDescent="0.25">
      <c r="A62" s="105"/>
      <c r="B62" s="96"/>
      <c r="C62" s="96"/>
      <c r="D62" s="96"/>
      <c r="E62" s="143"/>
      <c r="F62" s="143"/>
      <c r="G62" s="106"/>
      <c r="H62" s="96"/>
      <c r="I62" s="96"/>
      <c r="J62" s="96"/>
      <c r="K62" s="100"/>
      <c r="L62" s="100"/>
      <c r="M62" s="100"/>
      <c r="N62" s="108"/>
      <c r="O62" s="95"/>
      <c r="P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2" s="113"/>
      <c r="R62" s="113"/>
      <c r="S62" s="117"/>
    </row>
    <row r="63" spans="1:19" s="79" customFormat="1" x14ac:dyDescent="0.25">
      <c r="A63" s="105"/>
      <c r="B63" s="96"/>
      <c r="C63" s="96"/>
      <c r="D63" s="96"/>
      <c r="E63" s="143"/>
      <c r="F63" s="143"/>
      <c r="G63" s="106"/>
      <c r="H63" s="96"/>
      <c r="I63" s="96"/>
      <c r="J63" s="96"/>
      <c r="K63" s="100"/>
      <c r="L63" s="100"/>
      <c r="M63" s="100"/>
      <c r="N63" s="108"/>
      <c r="O63" s="95"/>
      <c r="P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3" s="113"/>
      <c r="R63" s="113"/>
      <c r="S63" s="117"/>
    </row>
    <row r="64" spans="1:19" s="79" customFormat="1" x14ac:dyDescent="0.25">
      <c r="A64" s="105"/>
      <c r="B64" s="96"/>
      <c r="C64" s="96"/>
      <c r="D64" s="96"/>
      <c r="E64" s="143"/>
      <c r="F64" s="143"/>
      <c r="G64" s="106"/>
      <c r="H64" s="96"/>
      <c r="I64" s="96"/>
      <c r="J64" s="96"/>
      <c r="K64" s="100"/>
      <c r="L64" s="100"/>
      <c r="M64" s="100"/>
      <c r="N64" s="108"/>
      <c r="O64" s="95"/>
      <c r="P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4" s="113"/>
      <c r="R64" s="113"/>
      <c r="S64" s="117"/>
    </row>
    <row r="65" spans="1:19" s="79" customFormat="1" x14ac:dyDescent="0.25">
      <c r="A65" s="105"/>
      <c r="B65" s="96"/>
      <c r="C65" s="96"/>
      <c r="D65" s="96"/>
      <c r="E65" s="143"/>
      <c r="F65" s="143"/>
      <c r="G65" s="106"/>
      <c r="H65" s="96"/>
      <c r="I65" s="96"/>
      <c r="J65" s="96"/>
      <c r="K65" s="100"/>
      <c r="L65" s="100"/>
      <c r="M65" s="100"/>
      <c r="N65" s="108"/>
      <c r="O65" s="95"/>
      <c r="P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5" s="113"/>
      <c r="R65" s="113"/>
      <c r="S65" s="117"/>
    </row>
    <row r="66" spans="1:19" s="79" customFormat="1" x14ac:dyDescent="0.25">
      <c r="A66" s="105"/>
      <c r="B66" s="96"/>
      <c r="C66" s="96"/>
      <c r="D66" s="96"/>
      <c r="E66" s="143"/>
      <c r="F66" s="143"/>
      <c r="G66" s="106"/>
      <c r="H66" s="96"/>
      <c r="I66" s="96"/>
      <c r="J66" s="96"/>
      <c r="K66" s="100"/>
      <c r="L66" s="100"/>
      <c r="M66" s="100"/>
      <c r="N66" s="108"/>
      <c r="O66" s="95"/>
      <c r="P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6" s="113"/>
      <c r="R66" s="113"/>
      <c r="S66" s="117"/>
    </row>
    <row r="67" spans="1:19" s="79" customFormat="1" x14ac:dyDescent="0.25">
      <c r="A67" s="105"/>
      <c r="B67" s="96"/>
      <c r="C67" s="96"/>
      <c r="D67" s="96"/>
      <c r="E67" s="143"/>
      <c r="F67" s="143"/>
      <c r="G67" s="106"/>
      <c r="H67" s="96"/>
      <c r="I67" s="96"/>
      <c r="J67" s="96"/>
      <c r="K67" s="100"/>
      <c r="L67" s="100"/>
      <c r="M67" s="100"/>
      <c r="N67" s="108"/>
      <c r="O67" s="95"/>
      <c r="P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7" s="113"/>
      <c r="R67" s="113"/>
      <c r="S67" s="117"/>
    </row>
    <row r="68" spans="1:19" s="79" customFormat="1" x14ac:dyDescent="0.25">
      <c r="A68" s="105"/>
      <c r="B68" s="96"/>
      <c r="C68" s="96"/>
      <c r="D68" s="96"/>
      <c r="E68" s="143"/>
      <c r="F68" s="143"/>
      <c r="G68" s="106"/>
      <c r="H68" s="96"/>
      <c r="I68" s="96"/>
      <c r="J68" s="96"/>
      <c r="K68" s="100"/>
      <c r="L68" s="100"/>
      <c r="M68" s="100"/>
      <c r="N68" s="107"/>
      <c r="O68" s="95"/>
      <c r="P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8" s="113"/>
      <c r="R68" s="113"/>
      <c r="S68" s="117"/>
    </row>
    <row r="69" spans="1:19" s="79" customFormat="1" x14ac:dyDescent="0.25">
      <c r="A69" s="105"/>
      <c r="B69" s="96"/>
      <c r="C69" s="96"/>
      <c r="D69" s="96"/>
      <c r="E69" s="143"/>
      <c r="F69" s="143"/>
      <c r="G69" s="106"/>
      <c r="H69" s="96"/>
      <c r="I69" s="96"/>
      <c r="J69" s="96"/>
      <c r="K69" s="100"/>
      <c r="L69" s="100"/>
      <c r="M69" s="100"/>
      <c r="N69" s="107"/>
      <c r="O69" s="95"/>
      <c r="P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9" s="113"/>
      <c r="R69" s="113"/>
      <c r="S69" s="117"/>
    </row>
    <row r="70" spans="1:19" s="79" customFormat="1" x14ac:dyDescent="0.25">
      <c r="A70" s="105"/>
      <c r="B70" s="96"/>
      <c r="C70" s="96"/>
      <c r="D70" s="96"/>
      <c r="E70" s="143"/>
      <c r="F70" s="143"/>
      <c r="G70" s="106"/>
      <c r="H70" s="96"/>
      <c r="I70" s="96"/>
      <c r="J70" s="96"/>
      <c r="K70" s="100"/>
      <c r="L70" s="100"/>
      <c r="M70" s="100"/>
      <c r="N70" s="107"/>
      <c r="O70" s="95"/>
      <c r="P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0" s="113"/>
      <c r="R70" s="113"/>
      <c r="S70" s="118"/>
    </row>
    <row r="71" spans="1:19" s="79" customFormat="1" x14ac:dyDescent="0.25">
      <c r="A71" s="105"/>
      <c r="B71" s="96"/>
      <c r="C71" s="96"/>
      <c r="D71" s="96"/>
      <c r="E71" s="143"/>
      <c r="F71" s="143"/>
      <c r="G71" s="106"/>
      <c r="H71" s="96"/>
      <c r="I71" s="96"/>
      <c r="J71" s="96"/>
      <c r="K71" s="100"/>
      <c r="L71" s="100"/>
      <c r="M71" s="100"/>
      <c r="N71" s="107"/>
      <c r="O71" s="95"/>
      <c r="P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1" s="113"/>
      <c r="R71" s="113"/>
      <c r="S71" s="117"/>
    </row>
    <row r="72" spans="1:19" s="79" customFormat="1" x14ac:dyDescent="0.25">
      <c r="A72" s="105"/>
      <c r="B72" s="96"/>
      <c r="C72" s="96"/>
      <c r="D72" s="96"/>
      <c r="E72" s="143"/>
      <c r="F72" s="143"/>
      <c r="G72" s="106"/>
      <c r="H72" s="96"/>
      <c r="I72" s="96"/>
      <c r="J72" s="96"/>
      <c r="K72" s="100"/>
      <c r="L72" s="100"/>
      <c r="M72" s="100"/>
      <c r="N72" s="108"/>
      <c r="O72" s="95"/>
      <c r="P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2" s="113"/>
      <c r="R72" s="113"/>
      <c r="S72" s="117"/>
    </row>
    <row r="73" spans="1:19" s="79" customFormat="1" x14ac:dyDescent="0.25">
      <c r="A73" s="105"/>
      <c r="B73" s="96"/>
      <c r="C73" s="96"/>
      <c r="D73" s="96"/>
      <c r="E73" s="143"/>
      <c r="F73" s="143"/>
      <c r="G73" s="106"/>
      <c r="H73" s="96"/>
      <c r="I73" s="96"/>
      <c r="J73" s="96"/>
      <c r="K73" s="100"/>
      <c r="L73" s="100"/>
      <c r="M73" s="100"/>
      <c r="N73" s="108"/>
      <c r="O73" s="95"/>
      <c r="P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3" s="113"/>
      <c r="R73" s="113"/>
      <c r="S73" s="117"/>
    </row>
    <row r="74" spans="1:19" s="79" customFormat="1" x14ac:dyDescent="0.25">
      <c r="A74" s="105"/>
      <c r="B74" s="96"/>
      <c r="C74" s="96"/>
      <c r="D74" s="96"/>
      <c r="E74" s="143"/>
      <c r="F74" s="143"/>
      <c r="G74" s="106"/>
      <c r="H74" s="96"/>
      <c r="I74" s="96"/>
      <c r="J74" s="96"/>
      <c r="K74" s="100"/>
      <c r="L74" s="100"/>
      <c r="M74" s="100"/>
      <c r="N74" s="107"/>
      <c r="O74" s="95"/>
      <c r="P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4" s="113"/>
      <c r="R74" s="113"/>
      <c r="S74" s="117"/>
    </row>
    <row r="75" spans="1:19" s="79" customFormat="1" x14ac:dyDescent="0.25">
      <c r="A75" s="105"/>
      <c r="B75" s="96"/>
      <c r="C75" s="96"/>
      <c r="D75" s="96"/>
      <c r="E75" s="143"/>
      <c r="F75" s="143"/>
      <c r="G75" s="106"/>
      <c r="H75" s="96"/>
      <c r="I75" s="96"/>
      <c r="J75" s="96"/>
      <c r="K75" s="100"/>
      <c r="L75" s="100"/>
      <c r="M75" s="100"/>
      <c r="N75" s="107"/>
      <c r="O75" s="95"/>
      <c r="P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5" s="113"/>
      <c r="R75" s="113"/>
      <c r="S75" s="117"/>
    </row>
    <row r="76" spans="1:19" s="79" customFormat="1" x14ac:dyDescent="0.25">
      <c r="A76" s="105"/>
      <c r="B76" s="96"/>
      <c r="C76" s="96"/>
      <c r="D76" s="96"/>
      <c r="E76" s="143"/>
      <c r="F76" s="143"/>
      <c r="G76" s="106"/>
      <c r="H76" s="96"/>
      <c r="I76" s="96"/>
      <c r="J76" s="96"/>
      <c r="K76" s="100"/>
      <c r="L76" s="100"/>
      <c r="M76" s="100"/>
      <c r="N76" s="108"/>
      <c r="O76" s="95"/>
      <c r="P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6" s="113"/>
      <c r="R76" s="113"/>
      <c r="S76" s="117"/>
    </row>
    <row r="77" spans="1:19" s="79" customFormat="1" x14ac:dyDescent="0.25">
      <c r="A77" s="105"/>
      <c r="B77" s="96"/>
      <c r="C77" s="96"/>
      <c r="D77" s="96"/>
      <c r="E77" s="143"/>
      <c r="F77" s="143"/>
      <c r="G77" s="106"/>
      <c r="H77" s="96"/>
      <c r="I77" s="96"/>
      <c r="J77" s="96"/>
      <c r="K77" s="100"/>
      <c r="L77" s="100"/>
      <c r="M77" s="100"/>
      <c r="N77" s="108"/>
      <c r="O77" s="95"/>
      <c r="P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7" s="113"/>
      <c r="R77" s="113"/>
      <c r="S77" s="117"/>
    </row>
    <row r="78" spans="1:19" s="79" customFormat="1" x14ac:dyDescent="0.25">
      <c r="A78" s="105"/>
      <c r="B78" s="96"/>
      <c r="C78" s="96"/>
      <c r="D78" s="96"/>
      <c r="E78" s="143"/>
      <c r="F78" s="143"/>
      <c r="G78" s="106"/>
      <c r="H78" s="96"/>
      <c r="I78" s="96"/>
      <c r="J78" s="96"/>
      <c r="K78" s="100"/>
      <c r="L78" s="100"/>
      <c r="M78" s="100"/>
      <c r="N78" s="108"/>
      <c r="O78" s="95"/>
      <c r="P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8" s="113"/>
      <c r="R78" s="113"/>
      <c r="S78" s="117"/>
    </row>
    <row r="79" spans="1:19" s="79" customFormat="1" x14ac:dyDescent="0.25">
      <c r="A79" s="105"/>
      <c r="B79" s="96"/>
      <c r="C79" s="96"/>
      <c r="D79" s="96"/>
      <c r="E79" s="143"/>
      <c r="F79" s="143"/>
      <c r="G79" s="106"/>
      <c r="H79" s="96"/>
      <c r="I79" s="96"/>
      <c r="J79" s="96"/>
      <c r="K79" s="100"/>
      <c r="L79" s="100"/>
      <c r="M79" s="100"/>
      <c r="N79" s="108"/>
      <c r="O79" s="95"/>
      <c r="P7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9" s="113"/>
      <c r="R79" s="113"/>
      <c r="S79" s="117"/>
    </row>
    <row r="80" spans="1:19" s="79" customFormat="1" x14ac:dyDescent="0.25">
      <c r="A80" s="105"/>
      <c r="B80" s="96"/>
      <c r="C80" s="96"/>
      <c r="D80" s="96"/>
      <c r="E80" s="143"/>
      <c r="F80" s="143"/>
      <c r="G80" s="106"/>
      <c r="H80" s="96"/>
      <c r="I80" s="96"/>
      <c r="J80" s="96"/>
      <c r="K80" s="100"/>
      <c r="L80" s="100"/>
      <c r="M80" s="100"/>
      <c r="N80" s="108"/>
      <c r="O80" s="95"/>
      <c r="P8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0" s="113"/>
      <c r="R80" s="113"/>
      <c r="S80" s="117"/>
    </row>
    <row r="81" spans="1:19" s="79" customFormat="1" x14ac:dyDescent="0.25">
      <c r="A81" s="105"/>
      <c r="B81" s="96"/>
      <c r="C81" s="96"/>
      <c r="D81" s="96"/>
      <c r="E81" s="143"/>
      <c r="F81" s="143"/>
      <c r="G81" s="106"/>
      <c r="H81" s="96"/>
      <c r="I81" s="96"/>
      <c r="J81" s="96"/>
      <c r="K81" s="100"/>
      <c r="L81" s="100"/>
      <c r="M81" s="100"/>
      <c r="N81" s="108"/>
      <c r="O81" s="95"/>
      <c r="P8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1" s="113"/>
      <c r="R81" s="113"/>
      <c r="S81" s="117"/>
    </row>
    <row r="82" spans="1:19" s="79" customFormat="1" x14ac:dyDescent="0.25">
      <c r="A82" s="105"/>
      <c r="B82" s="96"/>
      <c r="C82" s="96"/>
      <c r="D82" s="96"/>
      <c r="E82" s="143"/>
      <c r="F82" s="143"/>
      <c r="G82" s="106"/>
      <c r="H82" s="96"/>
      <c r="I82" s="96"/>
      <c r="J82" s="96"/>
      <c r="K82" s="100"/>
      <c r="L82" s="100"/>
      <c r="M82" s="100"/>
      <c r="N82" s="107"/>
      <c r="O82" s="95"/>
      <c r="P8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2" s="113"/>
      <c r="R82" s="113"/>
      <c r="S82" s="117"/>
    </row>
    <row r="83" spans="1:19" s="79" customFormat="1" x14ac:dyDescent="0.25">
      <c r="A83" s="105"/>
      <c r="B83" s="96"/>
      <c r="C83" s="96"/>
      <c r="D83" s="96"/>
      <c r="E83" s="143"/>
      <c r="F83" s="143"/>
      <c r="G83" s="106"/>
      <c r="H83" s="96"/>
      <c r="I83" s="96"/>
      <c r="J83" s="96"/>
      <c r="K83" s="100"/>
      <c r="L83" s="100"/>
      <c r="M83" s="100"/>
      <c r="N83" s="107"/>
      <c r="O83" s="95"/>
      <c r="P8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3" s="113"/>
      <c r="R83" s="113"/>
      <c r="S83" s="117"/>
    </row>
    <row r="84" spans="1:19" s="79" customFormat="1" x14ac:dyDescent="0.25">
      <c r="A84" s="105"/>
      <c r="B84" s="96"/>
      <c r="C84" s="96"/>
      <c r="D84" s="96"/>
      <c r="E84" s="143"/>
      <c r="F84" s="143"/>
      <c r="G84" s="106"/>
      <c r="H84" s="96"/>
      <c r="I84" s="96"/>
      <c r="J84" s="96"/>
      <c r="K84" s="100"/>
      <c r="L84" s="100"/>
      <c r="M84" s="100"/>
      <c r="N84" s="108"/>
      <c r="O84" s="95"/>
      <c r="P8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4" s="113"/>
      <c r="R84" s="113"/>
      <c r="S84" s="117"/>
    </row>
    <row r="85" spans="1:19" s="79" customFormat="1" x14ac:dyDescent="0.25">
      <c r="A85" s="105"/>
      <c r="B85" s="96"/>
      <c r="C85" s="96"/>
      <c r="D85" s="96"/>
      <c r="E85" s="143"/>
      <c r="F85" s="143"/>
      <c r="G85" s="106"/>
      <c r="H85" s="96"/>
      <c r="I85" s="96"/>
      <c r="J85" s="96"/>
      <c r="K85" s="100"/>
      <c r="L85" s="100"/>
      <c r="M85" s="100"/>
      <c r="N85" s="108"/>
      <c r="O85" s="95"/>
      <c r="P8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5" s="113"/>
      <c r="R85" s="113"/>
      <c r="S85" s="117"/>
    </row>
    <row r="86" spans="1:19" s="79" customFormat="1" x14ac:dyDescent="0.25">
      <c r="A86" s="105"/>
      <c r="B86" s="96"/>
      <c r="C86" s="96"/>
      <c r="D86" s="96"/>
      <c r="E86" s="143"/>
      <c r="F86" s="143"/>
      <c r="G86" s="106"/>
      <c r="H86" s="96"/>
      <c r="I86" s="96"/>
      <c r="J86" s="96"/>
      <c r="K86" s="100"/>
      <c r="L86" s="100"/>
      <c r="M86" s="100"/>
      <c r="N86" s="107"/>
      <c r="O86" s="95"/>
      <c r="P8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6" s="113"/>
      <c r="R86" s="113"/>
      <c r="S86" s="118"/>
    </row>
    <row r="87" spans="1:19" s="79" customFormat="1" x14ac:dyDescent="0.25">
      <c r="A87" s="105"/>
      <c r="B87" s="96"/>
      <c r="C87" s="96"/>
      <c r="D87" s="96"/>
      <c r="E87" s="143"/>
      <c r="F87" s="143"/>
      <c r="G87" s="106"/>
      <c r="H87" s="96"/>
      <c r="I87" s="96"/>
      <c r="J87" s="96"/>
      <c r="K87" s="100"/>
      <c r="L87" s="100"/>
      <c r="M87" s="100"/>
      <c r="N87" s="107"/>
      <c r="O87" s="95"/>
      <c r="P8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7" s="113"/>
      <c r="R87" s="113"/>
      <c r="S87" s="118"/>
    </row>
    <row r="88" spans="1:19" s="79" customFormat="1" x14ac:dyDescent="0.25">
      <c r="A88" s="105"/>
      <c r="B88" s="96"/>
      <c r="C88" s="96"/>
      <c r="D88" s="96"/>
      <c r="E88" s="143"/>
      <c r="F88" s="143"/>
      <c r="G88" s="106"/>
      <c r="H88" s="96"/>
      <c r="I88" s="96"/>
      <c r="J88" s="96"/>
      <c r="K88" s="100"/>
      <c r="L88" s="100"/>
      <c r="M88" s="100"/>
      <c r="N88" s="108"/>
      <c r="O88" s="95"/>
      <c r="P8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8" s="113"/>
      <c r="R88" s="113"/>
      <c r="S88" s="117"/>
    </row>
    <row r="89" spans="1:19" s="79" customFormat="1" x14ac:dyDescent="0.25">
      <c r="A89" s="105"/>
      <c r="B89" s="96"/>
      <c r="C89" s="96"/>
      <c r="D89" s="96"/>
      <c r="E89" s="143"/>
      <c r="F89" s="143"/>
      <c r="G89" s="106"/>
      <c r="H89" s="96"/>
      <c r="I89" s="96"/>
      <c r="J89" s="96"/>
      <c r="K89" s="100"/>
      <c r="L89" s="100"/>
      <c r="M89" s="100"/>
      <c r="N89" s="108"/>
      <c r="O89" s="95"/>
      <c r="P8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9" s="113"/>
      <c r="R89" s="113"/>
      <c r="S89" s="117"/>
    </row>
    <row r="90" spans="1:19" s="79" customFormat="1" x14ac:dyDescent="0.25">
      <c r="A90" s="105"/>
      <c r="B90" s="96"/>
      <c r="C90" s="96"/>
      <c r="D90" s="96"/>
      <c r="E90" s="143"/>
      <c r="F90" s="143"/>
      <c r="G90" s="106"/>
      <c r="H90" s="96"/>
      <c r="I90" s="96"/>
      <c r="J90" s="96"/>
      <c r="K90" s="100"/>
      <c r="L90" s="100"/>
      <c r="M90" s="100"/>
      <c r="N90" s="108"/>
      <c r="O90" s="95"/>
      <c r="P9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0" s="113"/>
      <c r="R90" s="113"/>
      <c r="S90" s="117"/>
    </row>
    <row r="91" spans="1:19" s="79" customFormat="1" x14ac:dyDescent="0.25">
      <c r="A91" s="105"/>
      <c r="B91" s="96"/>
      <c r="C91" s="96"/>
      <c r="D91" s="96"/>
      <c r="E91" s="143"/>
      <c r="F91" s="143"/>
      <c r="G91" s="106"/>
      <c r="H91" s="96"/>
      <c r="I91" s="96"/>
      <c r="J91" s="96"/>
      <c r="K91" s="100"/>
      <c r="L91" s="100"/>
      <c r="M91" s="100"/>
      <c r="N91" s="108"/>
      <c r="O91" s="95"/>
      <c r="P9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1" s="113"/>
      <c r="R91" s="113"/>
      <c r="S91" s="117"/>
    </row>
    <row r="92" spans="1:19" s="79" customFormat="1" x14ac:dyDescent="0.25">
      <c r="A92" s="105"/>
      <c r="B92" s="96"/>
      <c r="C92" s="96"/>
      <c r="D92" s="96"/>
      <c r="E92" s="143"/>
      <c r="F92" s="143"/>
      <c r="G92" s="106"/>
      <c r="H92" s="96"/>
      <c r="I92" s="96"/>
      <c r="J92" s="96"/>
      <c r="K92" s="100"/>
      <c r="L92" s="100"/>
      <c r="M92" s="100"/>
      <c r="N92" s="108"/>
      <c r="O92" s="95"/>
      <c r="P9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2" s="113"/>
      <c r="R92" s="113"/>
      <c r="S92" s="117"/>
    </row>
    <row r="93" spans="1:19" s="79" customFormat="1" x14ac:dyDescent="0.25">
      <c r="A93" s="105"/>
      <c r="B93" s="96"/>
      <c r="C93" s="96"/>
      <c r="D93" s="96"/>
      <c r="E93" s="143"/>
      <c r="F93" s="143"/>
      <c r="G93" s="106"/>
      <c r="H93" s="96"/>
      <c r="I93" s="96"/>
      <c r="J93" s="96"/>
      <c r="K93" s="100"/>
      <c r="L93" s="100"/>
      <c r="M93" s="100"/>
      <c r="N93" s="108"/>
      <c r="O93" s="95"/>
      <c r="P9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3" s="113"/>
      <c r="R93" s="113"/>
      <c r="S93" s="117"/>
    </row>
    <row r="94" spans="1:19" s="79" customFormat="1" x14ac:dyDescent="0.25">
      <c r="A94" s="105"/>
      <c r="B94" s="96"/>
      <c r="C94" s="96"/>
      <c r="D94" s="96"/>
      <c r="E94" s="143"/>
      <c r="F94" s="143"/>
      <c r="G94" s="106"/>
      <c r="H94" s="96"/>
      <c r="I94" s="96"/>
      <c r="J94" s="96"/>
      <c r="K94" s="100"/>
      <c r="L94" s="100"/>
      <c r="M94" s="100"/>
      <c r="N94" s="108"/>
      <c r="O94" s="95"/>
      <c r="P9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4" s="113"/>
      <c r="R94" s="113"/>
      <c r="S94" s="117"/>
    </row>
    <row r="95" spans="1:19" s="79" customFormat="1" x14ac:dyDescent="0.25">
      <c r="A95" s="105"/>
      <c r="B95" s="96"/>
      <c r="C95" s="96"/>
      <c r="D95" s="96"/>
      <c r="E95" s="143"/>
      <c r="F95" s="143"/>
      <c r="G95" s="106"/>
      <c r="H95" s="96"/>
      <c r="I95" s="96"/>
      <c r="J95" s="96"/>
      <c r="K95" s="100"/>
      <c r="L95" s="100"/>
      <c r="M95" s="100"/>
      <c r="N95" s="108"/>
      <c r="O95" s="95"/>
      <c r="P9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5" s="113"/>
      <c r="R95" s="113"/>
      <c r="S95" s="117"/>
    </row>
    <row r="96" spans="1:19" s="79" customFormat="1" x14ac:dyDescent="0.25">
      <c r="A96" s="105"/>
      <c r="B96" s="96"/>
      <c r="C96" s="96"/>
      <c r="D96" s="96"/>
      <c r="E96" s="143"/>
      <c r="F96" s="143"/>
      <c r="G96" s="106"/>
      <c r="H96" s="96"/>
      <c r="I96" s="96"/>
      <c r="J96" s="96"/>
      <c r="K96" s="100"/>
      <c r="L96" s="100"/>
      <c r="M96" s="100"/>
      <c r="N96" s="108"/>
      <c r="O96" s="95"/>
      <c r="P9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6" s="113"/>
      <c r="R96" s="113"/>
      <c r="S96" s="117"/>
    </row>
    <row r="97" spans="1:19" s="79" customFormat="1" x14ac:dyDescent="0.25">
      <c r="A97" s="105"/>
      <c r="B97" s="96"/>
      <c r="C97" s="96"/>
      <c r="D97" s="96"/>
      <c r="E97" s="143"/>
      <c r="F97" s="143"/>
      <c r="G97" s="106"/>
      <c r="H97" s="96"/>
      <c r="I97" s="96"/>
      <c r="J97" s="96"/>
      <c r="K97" s="100"/>
      <c r="L97" s="100"/>
      <c r="M97" s="100"/>
      <c r="N97" s="108"/>
      <c r="O97" s="95"/>
      <c r="P9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7" s="113"/>
      <c r="R97" s="113"/>
      <c r="S97" s="117"/>
    </row>
    <row r="98" spans="1:19" s="79" customFormat="1" x14ac:dyDescent="0.25">
      <c r="A98" s="105"/>
      <c r="B98" s="96"/>
      <c r="C98" s="96"/>
      <c r="D98" s="96"/>
      <c r="E98" s="143"/>
      <c r="F98" s="143"/>
      <c r="G98" s="106"/>
      <c r="H98" s="96"/>
      <c r="I98" s="96"/>
      <c r="J98" s="96"/>
      <c r="K98" s="100"/>
      <c r="L98" s="100"/>
      <c r="M98" s="100"/>
      <c r="N98" s="107"/>
      <c r="O98" s="95"/>
      <c r="P9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8" s="113"/>
      <c r="R98" s="113"/>
      <c r="S98" s="118"/>
    </row>
    <row r="99" spans="1:19" s="79" customFormat="1" x14ac:dyDescent="0.25">
      <c r="A99" s="105"/>
      <c r="B99" s="96"/>
      <c r="C99" s="96"/>
      <c r="D99" s="96"/>
      <c r="E99" s="143"/>
      <c r="F99" s="143"/>
      <c r="G99" s="106"/>
      <c r="H99" s="96"/>
      <c r="I99" s="96"/>
      <c r="J99" s="96"/>
      <c r="K99" s="100"/>
      <c r="L99" s="100"/>
      <c r="M99" s="100"/>
      <c r="N99" s="107"/>
      <c r="O99" s="95"/>
      <c r="P9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9" s="115"/>
      <c r="R99" s="113"/>
      <c r="S99" s="120"/>
    </row>
    <row r="100" spans="1:19" s="79" customFormat="1" x14ac:dyDescent="0.25">
      <c r="A100" s="105"/>
      <c r="B100" s="96"/>
      <c r="C100" s="96"/>
      <c r="D100" s="96"/>
      <c r="E100" s="143"/>
      <c r="F100" s="143"/>
      <c r="G100" s="106"/>
      <c r="H100" s="96"/>
      <c r="I100" s="96"/>
      <c r="J100" s="96"/>
      <c r="K100" s="100"/>
      <c r="L100" s="100"/>
      <c r="M100" s="100"/>
      <c r="N100" s="107"/>
      <c r="O100" s="95"/>
      <c r="P10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0" s="113"/>
      <c r="R100" s="113"/>
      <c r="S100" s="118"/>
    </row>
    <row r="101" spans="1:19" x14ac:dyDescent="0.25">
      <c r="A101" s="105"/>
      <c r="B101" s="96"/>
      <c r="C101" s="96"/>
      <c r="D101" s="96"/>
      <c r="E101" s="143"/>
      <c r="F101" s="143"/>
      <c r="G101" s="106"/>
      <c r="H101" s="96"/>
      <c r="I101" s="96"/>
      <c r="J101" s="96"/>
      <c r="K101" s="100"/>
      <c r="L101" s="100"/>
      <c r="M101" s="100"/>
      <c r="N101" s="107"/>
      <c r="O101" s="95"/>
      <c r="P10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1" s="113"/>
      <c r="R101" s="113"/>
      <c r="S101" s="118"/>
    </row>
    <row r="102" spans="1:19" x14ac:dyDescent="0.25">
      <c r="A102" s="105"/>
      <c r="B102" s="96"/>
      <c r="C102" s="96"/>
      <c r="D102" s="96"/>
      <c r="E102" s="143"/>
      <c r="F102" s="143"/>
      <c r="G102" s="106"/>
      <c r="H102" s="96"/>
      <c r="I102" s="96"/>
      <c r="J102" s="96"/>
      <c r="K102" s="100"/>
      <c r="L102" s="100"/>
      <c r="M102" s="100"/>
      <c r="N102" s="108"/>
      <c r="O102" s="108"/>
      <c r="P10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2" s="113"/>
      <c r="R102" s="113"/>
      <c r="S102" s="117"/>
    </row>
    <row r="103" spans="1:19" x14ac:dyDescent="0.25">
      <c r="A103" s="105"/>
      <c r="B103" s="96"/>
      <c r="C103" s="96"/>
      <c r="D103" s="96"/>
      <c r="E103" s="143"/>
      <c r="F103" s="143"/>
      <c r="G103" s="106"/>
      <c r="H103" s="96"/>
      <c r="I103" s="96"/>
      <c r="J103" s="96"/>
      <c r="K103" s="100"/>
      <c r="L103" s="100"/>
      <c r="M103" s="100"/>
      <c r="N103" s="108"/>
      <c r="O103" s="108"/>
      <c r="P10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3" s="113"/>
      <c r="R103" s="113"/>
      <c r="S103" s="117"/>
    </row>
    <row r="104" spans="1:19" x14ac:dyDescent="0.25">
      <c r="A104" s="105"/>
      <c r="B104" s="96"/>
      <c r="C104" s="96"/>
      <c r="D104" s="96"/>
      <c r="E104" s="143"/>
      <c r="F104" s="143"/>
      <c r="G104" s="106"/>
      <c r="H104" s="96"/>
      <c r="I104" s="96"/>
      <c r="J104" s="96"/>
      <c r="K104" s="100"/>
      <c r="L104" s="100"/>
      <c r="M104" s="100"/>
      <c r="N104" s="107"/>
      <c r="O104" s="107"/>
      <c r="P10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4" s="113"/>
      <c r="R104" s="113"/>
      <c r="S104" s="117"/>
    </row>
    <row r="105" spans="1:19" x14ac:dyDescent="0.25">
      <c r="A105" s="105"/>
      <c r="B105" s="96"/>
      <c r="C105" s="96"/>
      <c r="D105" s="96"/>
      <c r="E105" s="143"/>
      <c r="F105" s="143"/>
      <c r="G105" s="106"/>
      <c r="H105" s="96"/>
      <c r="I105" s="96"/>
      <c r="J105" s="96"/>
      <c r="K105" s="100"/>
      <c r="L105" s="100"/>
      <c r="M105" s="100"/>
      <c r="N105" s="107"/>
      <c r="O105" s="107"/>
      <c r="P10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5" s="113"/>
      <c r="R105" s="113"/>
      <c r="S105" s="117"/>
    </row>
    <row r="106" spans="1:19" x14ac:dyDescent="0.25">
      <c r="A106" s="105"/>
      <c r="B106" s="96"/>
      <c r="C106" s="96"/>
      <c r="D106" s="96"/>
      <c r="E106" s="143"/>
      <c r="F106" s="143"/>
      <c r="G106" s="106"/>
      <c r="H106" s="96"/>
      <c r="I106" s="96"/>
      <c r="J106" s="96"/>
      <c r="K106" s="100"/>
      <c r="L106" s="100"/>
      <c r="M106" s="100"/>
      <c r="N106" s="108"/>
      <c r="O106" s="108"/>
      <c r="P10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6" s="113"/>
      <c r="R106" s="113"/>
      <c r="S106" s="117"/>
    </row>
    <row r="107" spans="1:19" x14ac:dyDescent="0.25">
      <c r="A107" s="105"/>
      <c r="B107" s="96"/>
      <c r="C107" s="96"/>
      <c r="D107" s="96"/>
      <c r="E107" s="143"/>
      <c r="F107" s="143"/>
      <c r="G107" s="106"/>
      <c r="H107" s="96"/>
      <c r="I107" s="96"/>
      <c r="J107" s="96"/>
      <c r="K107" s="100"/>
      <c r="L107" s="100"/>
      <c r="M107" s="100"/>
      <c r="N107" s="108"/>
      <c r="O107" s="108"/>
      <c r="P10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7" s="113"/>
      <c r="R107" s="113"/>
      <c r="S107" s="117"/>
    </row>
    <row r="108" spans="1:19" x14ac:dyDescent="0.25">
      <c r="A108" s="105"/>
      <c r="B108" s="96"/>
      <c r="C108" s="96"/>
      <c r="D108" s="96"/>
      <c r="E108" s="143"/>
      <c r="F108" s="143"/>
      <c r="G108" s="106"/>
      <c r="H108" s="96"/>
      <c r="I108" s="96"/>
      <c r="J108" s="96"/>
      <c r="K108" s="100"/>
      <c r="L108" s="100"/>
      <c r="M108" s="100"/>
      <c r="N108" s="108"/>
      <c r="O108" s="108"/>
      <c r="P10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8" s="113"/>
      <c r="R108" s="113"/>
      <c r="S108" s="117"/>
    </row>
    <row r="109" spans="1:19" x14ac:dyDescent="0.25">
      <c r="A109" s="105"/>
      <c r="B109" s="96"/>
      <c r="C109" s="96"/>
      <c r="D109" s="96"/>
      <c r="E109" s="143"/>
      <c r="F109" s="143"/>
      <c r="G109" s="106"/>
      <c r="H109" s="96"/>
      <c r="I109" s="96"/>
      <c r="J109" s="96"/>
      <c r="K109" s="100"/>
      <c r="L109" s="100"/>
      <c r="M109" s="100"/>
      <c r="N109" s="108"/>
      <c r="O109" s="108"/>
      <c r="P10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9" s="113"/>
      <c r="R109" s="113"/>
      <c r="S109" s="117"/>
    </row>
    <row r="110" spans="1:19" x14ac:dyDescent="0.25">
      <c r="A110" s="105"/>
      <c r="B110" s="96"/>
      <c r="C110" s="96"/>
      <c r="D110" s="96"/>
      <c r="E110" s="143"/>
      <c r="F110" s="143"/>
      <c r="G110" s="106"/>
      <c r="H110" s="96"/>
      <c r="I110" s="96"/>
      <c r="J110" s="96"/>
      <c r="K110" s="100"/>
      <c r="L110" s="100"/>
      <c r="M110" s="100"/>
      <c r="N110" s="108"/>
      <c r="O110" s="108"/>
      <c r="P11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0" s="113"/>
      <c r="R110" s="113"/>
      <c r="S110" s="117"/>
    </row>
    <row r="111" spans="1:19" x14ac:dyDescent="0.25">
      <c r="A111" s="105"/>
      <c r="B111" s="96"/>
      <c r="C111" s="96"/>
      <c r="D111" s="96"/>
      <c r="E111" s="143"/>
      <c r="F111" s="143"/>
      <c r="G111" s="106"/>
      <c r="H111" s="96"/>
      <c r="I111" s="96"/>
      <c r="J111" s="96"/>
      <c r="K111" s="100"/>
      <c r="L111" s="100"/>
      <c r="M111" s="100"/>
      <c r="N111" s="108"/>
      <c r="O111" s="108"/>
      <c r="P11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1" s="113"/>
      <c r="R111" s="113"/>
      <c r="S111" s="117"/>
    </row>
    <row r="112" spans="1:19" x14ac:dyDescent="0.25">
      <c r="A112" s="105"/>
      <c r="B112" s="96"/>
      <c r="C112" s="96"/>
      <c r="D112" s="96"/>
      <c r="E112" s="143"/>
      <c r="F112" s="143"/>
      <c r="G112" s="106"/>
      <c r="H112" s="96"/>
      <c r="I112" s="96"/>
      <c r="J112" s="96"/>
      <c r="K112" s="100"/>
      <c r="L112" s="100"/>
      <c r="M112" s="100"/>
      <c r="N112" s="107"/>
      <c r="O112" s="107"/>
      <c r="P11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2" s="113"/>
      <c r="R112" s="113"/>
      <c r="S112" s="118"/>
    </row>
    <row r="113" spans="1:19" x14ac:dyDescent="0.25">
      <c r="A113" s="105"/>
      <c r="B113" s="96"/>
      <c r="C113" s="96"/>
      <c r="D113" s="96"/>
      <c r="E113" s="143"/>
      <c r="F113" s="143"/>
      <c r="G113" s="106"/>
      <c r="H113" s="96"/>
      <c r="I113" s="96"/>
      <c r="J113" s="96"/>
      <c r="K113" s="100"/>
      <c r="L113" s="100"/>
      <c r="M113" s="100"/>
      <c r="N113" s="107"/>
      <c r="O113" s="107"/>
      <c r="P11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3" s="113"/>
      <c r="R113" s="113"/>
      <c r="S113" s="118"/>
    </row>
    <row r="114" spans="1:19" x14ac:dyDescent="0.25">
      <c r="A114" s="105"/>
      <c r="B114" s="96"/>
      <c r="C114" s="96"/>
      <c r="D114" s="96"/>
      <c r="E114" s="143"/>
      <c r="F114" s="143"/>
      <c r="G114" s="106"/>
      <c r="H114" s="96"/>
      <c r="I114" s="96"/>
      <c r="J114" s="96"/>
      <c r="K114" s="100"/>
      <c r="L114" s="100"/>
      <c r="M114" s="100"/>
      <c r="N114" s="108"/>
      <c r="O114" s="108"/>
      <c r="P11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4" s="113"/>
      <c r="R114" s="113"/>
      <c r="S114" s="117"/>
    </row>
    <row r="115" spans="1:19" x14ac:dyDescent="0.25">
      <c r="A115" s="105"/>
      <c r="B115" s="96"/>
      <c r="C115" s="96"/>
      <c r="D115" s="96"/>
      <c r="E115" s="143"/>
      <c r="F115" s="143"/>
      <c r="G115" s="106"/>
      <c r="H115" s="96"/>
      <c r="I115" s="96"/>
      <c r="J115" s="96"/>
      <c r="K115" s="100"/>
      <c r="L115" s="100"/>
      <c r="M115" s="100"/>
      <c r="N115" s="108"/>
      <c r="O115" s="108"/>
      <c r="P11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5" s="113"/>
      <c r="R115" s="113"/>
      <c r="S115" s="117"/>
    </row>
    <row r="116" spans="1:19" x14ac:dyDescent="0.25">
      <c r="A116" s="105"/>
      <c r="B116" s="96"/>
      <c r="C116" s="96"/>
      <c r="D116" s="96"/>
      <c r="E116" s="143"/>
      <c r="F116" s="143"/>
      <c r="G116" s="106"/>
      <c r="H116" s="96"/>
      <c r="I116" s="96"/>
      <c r="J116" s="96"/>
      <c r="K116" s="100"/>
      <c r="L116" s="100"/>
      <c r="M116" s="100"/>
      <c r="N116" s="108"/>
      <c r="O116" s="108"/>
      <c r="P11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6" s="113"/>
      <c r="R116" s="113"/>
      <c r="S116" s="117"/>
    </row>
    <row r="117" spans="1:19" x14ac:dyDescent="0.25">
      <c r="A117" s="105"/>
      <c r="B117" s="96"/>
      <c r="C117" s="96"/>
      <c r="D117" s="96"/>
      <c r="E117" s="143"/>
      <c r="F117" s="143"/>
      <c r="G117" s="106"/>
      <c r="H117" s="96"/>
      <c r="I117" s="96"/>
      <c r="J117" s="96"/>
      <c r="K117" s="100"/>
      <c r="L117" s="100"/>
      <c r="M117" s="100"/>
      <c r="N117" s="108"/>
      <c r="O117" s="108"/>
      <c r="P11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7" s="113"/>
      <c r="R117" s="113"/>
      <c r="S117" s="117"/>
    </row>
    <row r="118" spans="1:19" x14ac:dyDescent="0.25">
      <c r="A118" s="105"/>
      <c r="B118" s="96"/>
      <c r="C118" s="96"/>
      <c r="D118" s="96"/>
      <c r="E118" s="143"/>
      <c r="F118" s="143"/>
      <c r="G118" s="106"/>
      <c r="H118" s="96"/>
      <c r="I118" s="96"/>
      <c r="J118" s="96"/>
      <c r="K118" s="100"/>
      <c r="L118" s="100"/>
      <c r="M118" s="100"/>
      <c r="N118" s="108"/>
      <c r="O118" s="108"/>
      <c r="P11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8" s="113"/>
      <c r="R118" s="113"/>
      <c r="S118" s="117"/>
    </row>
    <row r="119" spans="1:19" x14ac:dyDescent="0.25">
      <c r="A119" s="105"/>
      <c r="B119" s="96"/>
      <c r="C119" s="96"/>
      <c r="D119" s="96"/>
      <c r="E119" s="143"/>
      <c r="F119" s="143"/>
      <c r="G119" s="106"/>
      <c r="H119" s="96"/>
      <c r="I119" s="96"/>
      <c r="J119" s="96"/>
      <c r="K119" s="100"/>
      <c r="L119" s="100"/>
      <c r="M119" s="100"/>
      <c r="N119" s="108"/>
      <c r="O119" s="108"/>
      <c r="P11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9" s="113"/>
      <c r="R119" s="113"/>
      <c r="S119" s="117"/>
    </row>
    <row r="120" spans="1:19" x14ac:dyDescent="0.25">
      <c r="A120" s="105"/>
      <c r="B120" s="110"/>
      <c r="C120" s="107"/>
      <c r="D120" s="110"/>
      <c r="E120" s="108"/>
      <c r="F120" s="108"/>
      <c r="G120" s="111"/>
      <c r="H120" s="107"/>
      <c r="I120" s="112"/>
      <c r="J120" s="107"/>
      <c r="K120" s="113"/>
      <c r="L120" s="107"/>
      <c r="M120" s="107"/>
      <c r="N120" s="108"/>
      <c r="O120" s="114"/>
      <c r="P12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0" s="113"/>
      <c r="R120" s="113"/>
      <c r="S120" s="117"/>
    </row>
    <row r="121" spans="1:19" x14ac:dyDescent="0.25">
      <c r="A121" s="105"/>
      <c r="B121" s="110"/>
      <c r="C121" s="107"/>
      <c r="D121" s="110"/>
      <c r="E121" s="108"/>
      <c r="F121" s="108"/>
      <c r="G121" s="111"/>
      <c r="H121" s="107"/>
      <c r="I121" s="112"/>
      <c r="J121" s="107"/>
      <c r="K121" s="113"/>
      <c r="L121" s="107"/>
      <c r="M121" s="107"/>
      <c r="N121" s="108"/>
      <c r="O121" s="108"/>
      <c r="P12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1" s="113"/>
      <c r="R121" s="113"/>
      <c r="S121" s="117"/>
    </row>
    <row r="122" spans="1:19" x14ac:dyDescent="0.25">
      <c r="A122" s="105"/>
      <c r="B122" s="110"/>
      <c r="C122" s="107"/>
      <c r="D122" s="110"/>
      <c r="E122" s="108"/>
      <c r="F122" s="108"/>
      <c r="G122" s="111"/>
      <c r="H122" s="107"/>
      <c r="I122" s="112"/>
      <c r="J122" s="107"/>
      <c r="K122" s="113"/>
      <c r="L122" s="107"/>
      <c r="M122" s="107"/>
      <c r="N122" s="108"/>
      <c r="O122" s="108"/>
      <c r="P12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2" s="113"/>
      <c r="R122" s="113"/>
      <c r="S122" s="117"/>
    </row>
    <row r="123" spans="1:19" x14ac:dyDescent="0.25">
      <c r="A123" s="105"/>
      <c r="B123" s="110"/>
      <c r="C123" s="107"/>
      <c r="D123" s="110"/>
      <c r="E123" s="108"/>
      <c r="F123" s="108"/>
      <c r="G123" s="111"/>
      <c r="H123" s="107"/>
      <c r="I123" s="112"/>
      <c r="J123" s="107"/>
      <c r="K123" s="113"/>
      <c r="L123" s="107"/>
      <c r="M123" s="107"/>
      <c r="N123" s="108"/>
      <c r="O123" s="108"/>
      <c r="P12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3" s="113"/>
      <c r="R123" s="113"/>
      <c r="S123" s="117"/>
    </row>
    <row r="124" spans="1:19" x14ac:dyDescent="0.25">
      <c r="A124" s="105"/>
      <c r="B124" s="110"/>
      <c r="C124" s="107"/>
      <c r="D124" s="110"/>
      <c r="E124" s="108"/>
      <c r="F124" s="108"/>
      <c r="G124" s="111"/>
      <c r="H124" s="107"/>
      <c r="I124" s="107"/>
      <c r="J124" s="107"/>
      <c r="K124" s="113"/>
      <c r="L124" s="107"/>
      <c r="M124" s="107"/>
      <c r="N124" s="107"/>
      <c r="O124" s="107"/>
      <c r="P1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4" s="113"/>
      <c r="R124" s="113"/>
      <c r="S124" s="117"/>
    </row>
    <row r="125" spans="1:19" x14ac:dyDescent="0.25">
      <c r="A125" s="105"/>
      <c r="B125" s="110"/>
      <c r="C125" s="107"/>
      <c r="D125" s="110"/>
      <c r="E125" s="108"/>
      <c r="F125" s="108"/>
      <c r="G125" s="111"/>
      <c r="H125" s="107"/>
      <c r="I125" s="107"/>
      <c r="J125" s="107"/>
      <c r="K125" s="113"/>
      <c r="L125" s="107"/>
      <c r="M125" s="107"/>
      <c r="N125" s="107"/>
      <c r="O125" s="107"/>
      <c r="P1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5" s="113"/>
      <c r="R125" s="113"/>
      <c r="S125" s="117"/>
    </row>
    <row r="126" spans="1:19" x14ac:dyDescent="0.25">
      <c r="A126" s="105"/>
      <c r="B126" s="110"/>
      <c r="C126" s="107"/>
      <c r="D126" s="110"/>
      <c r="E126" s="148"/>
      <c r="F126" s="148"/>
      <c r="G126" s="111"/>
      <c r="H126" s="107"/>
      <c r="I126" s="112"/>
      <c r="J126" s="107"/>
      <c r="K126" s="115"/>
      <c r="L126" s="107"/>
      <c r="M126" s="107"/>
      <c r="N126" s="108"/>
      <c r="O126" s="108"/>
      <c r="P1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6" s="113"/>
      <c r="R126" s="113"/>
      <c r="S126" s="118"/>
    </row>
    <row r="127" spans="1:19" x14ac:dyDescent="0.25">
      <c r="A127" s="105"/>
      <c r="B127" s="110"/>
      <c r="C127" s="107"/>
      <c r="D127" s="110"/>
      <c r="E127" s="108"/>
      <c r="F127" s="108"/>
      <c r="G127" s="111"/>
      <c r="H127" s="107"/>
      <c r="I127" s="112"/>
      <c r="J127" s="107"/>
      <c r="K127" s="115"/>
      <c r="L127" s="107"/>
      <c r="M127" s="107"/>
      <c r="N127" s="108"/>
      <c r="O127" s="108"/>
      <c r="P1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7" s="113"/>
      <c r="R127" s="113"/>
      <c r="S127" s="117"/>
    </row>
    <row r="128" spans="1:19" x14ac:dyDescent="0.25">
      <c r="A128" s="105"/>
      <c r="B128" s="110"/>
      <c r="C128" s="107"/>
      <c r="D128" s="110"/>
      <c r="E128" s="108"/>
      <c r="F128" s="108"/>
      <c r="G128" s="111"/>
      <c r="H128" s="107"/>
      <c r="I128" s="112"/>
      <c r="J128" s="107"/>
      <c r="K128" s="115"/>
      <c r="L128" s="107"/>
      <c r="M128" s="107"/>
      <c r="N128" s="108"/>
      <c r="O128" s="108"/>
      <c r="P12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8" s="113"/>
      <c r="R128" s="113"/>
      <c r="S128" s="118"/>
    </row>
    <row r="129" spans="1:19" x14ac:dyDescent="0.25">
      <c r="A129" s="105"/>
      <c r="B129" s="110"/>
      <c r="C129" s="107"/>
      <c r="D129" s="110"/>
      <c r="E129" s="108"/>
      <c r="F129" s="108"/>
      <c r="G129" s="111"/>
      <c r="H129" s="107"/>
      <c r="I129" s="112"/>
      <c r="J129" s="107"/>
      <c r="K129" s="115"/>
      <c r="L129" s="107"/>
      <c r="M129" s="107"/>
      <c r="N129" s="108"/>
      <c r="O129" s="108"/>
      <c r="P12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9" s="113"/>
      <c r="R129" s="113"/>
      <c r="S129" s="117"/>
    </row>
    <row r="130" spans="1:19" x14ac:dyDescent="0.25">
      <c r="A130" s="105"/>
      <c r="B130" s="110"/>
      <c r="C130" s="107"/>
      <c r="D130" s="110"/>
      <c r="E130" s="108"/>
      <c r="F130" s="108"/>
      <c r="G130" s="111"/>
      <c r="H130" s="107"/>
      <c r="I130" s="112"/>
      <c r="J130" s="107"/>
      <c r="K130" s="115"/>
      <c r="L130" s="107"/>
      <c r="M130" s="107"/>
      <c r="N130" s="108"/>
      <c r="O130" s="108"/>
      <c r="P13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0" s="113"/>
      <c r="R130" s="113"/>
      <c r="S130" s="118"/>
    </row>
    <row r="131" spans="1:19" x14ac:dyDescent="0.25">
      <c r="A131" s="105"/>
      <c r="B131" s="110"/>
      <c r="C131" s="107"/>
      <c r="D131" s="110"/>
      <c r="E131" s="108"/>
      <c r="F131" s="108"/>
      <c r="G131" s="111"/>
      <c r="H131" s="107"/>
      <c r="I131" s="112"/>
      <c r="J131" s="107"/>
      <c r="K131" s="115"/>
      <c r="L131" s="107"/>
      <c r="M131" s="107"/>
      <c r="N131" s="108"/>
      <c r="O131" s="108"/>
      <c r="P13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1" s="113"/>
      <c r="R131" s="113"/>
      <c r="S131" s="117"/>
    </row>
    <row r="132" spans="1:19" x14ac:dyDescent="0.25">
      <c r="A132" s="105"/>
      <c r="B132" s="110"/>
      <c r="C132" s="107"/>
      <c r="D132" s="110"/>
      <c r="E132" s="108"/>
      <c r="F132" s="108"/>
      <c r="G132" s="111"/>
      <c r="H132" s="107"/>
      <c r="I132" s="112"/>
      <c r="J132" s="107"/>
      <c r="K132" s="113"/>
      <c r="L132" s="107"/>
      <c r="M132" s="107"/>
      <c r="N132" s="108"/>
      <c r="O132" s="108"/>
      <c r="P13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2" s="113"/>
      <c r="R132" s="113"/>
      <c r="S132" s="117"/>
    </row>
    <row r="133" spans="1:19" x14ac:dyDescent="0.25">
      <c r="A133" s="105"/>
      <c r="B133" s="110"/>
      <c r="C133" s="107"/>
      <c r="D133" s="110"/>
      <c r="E133" s="108"/>
      <c r="F133" s="108"/>
      <c r="G133" s="111"/>
      <c r="H133" s="112"/>
      <c r="I133" s="107"/>
      <c r="J133" s="107"/>
      <c r="K133" s="113"/>
      <c r="L133" s="107"/>
      <c r="M133" s="107"/>
      <c r="N133" s="108"/>
      <c r="O133" s="108"/>
      <c r="P13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3" s="113"/>
      <c r="R133" s="113"/>
      <c r="S133" s="117"/>
    </row>
    <row r="134" spans="1:19" x14ac:dyDescent="0.25">
      <c r="A134" s="105"/>
      <c r="B134" s="110"/>
      <c r="C134" s="107"/>
      <c r="D134" s="110"/>
      <c r="E134" s="108"/>
      <c r="F134" s="108"/>
      <c r="G134" s="111"/>
      <c r="H134" s="112"/>
      <c r="I134" s="112"/>
      <c r="J134" s="107"/>
      <c r="K134" s="113"/>
      <c r="L134" s="107"/>
      <c r="M134" s="107"/>
      <c r="N134" s="108"/>
      <c r="O134" s="108"/>
      <c r="P13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4" s="113"/>
      <c r="R134" s="113"/>
      <c r="S134" s="117"/>
    </row>
    <row r="135" spans="1:19" x14ac:dyDescent="0.25">
      <c r="A135" s="105"/>
      <c r="B135" s="110"/>
      <c r="C135" s="107"/>
      <c r="D135" s="110"/>
      <c r="E135" s="108"/>
      <c r="F135" s="108"/>
      <c r="G135" s="111"/>
      <c r="H135" s="112"/>
      <c r="I135" s="112"/>
      <c r="J135" s="107"/>
      <c r="K135" s="113"/>
      <c r="L135" s="107"/>
      <c r="M135" s="107"/>
      <c r="N135" s="108"/>
      <c r="O135" s="108"/>
      <c r="P13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5" s="113"/>
      <c r="R135" s="113"/>
      <c r="S135" s="117"/>
    </row>
    <row r="136" spans="1:19" x14ac:dyDescent="0.25">
      <c r="A136" s="105"/>
      <c r="B136" s="110"/>
      <c r="C136" s="107"/>
      <c r="D136" s="110"/>
      <c r="E136" s="108"/>
      <c r="F136" s="108"/>
      <c r="G136" s="111"/>
      <c r="H136" s="112"/>
      <c r="I136" s="107"/>
      <c r="J136" s="107"/>
      <c r="K136" s="113"/>
      <c r="L136" s="107"/>
      <c r="M136" s="107"/>
      <c r="N136" s="107"/>
      <c r="O136" s="107"/>
      <c r="P13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6" s="113"/>
      <c r="R136" s="113"/>
      <c r="S136" s="117"/>
    </row>
    <row r="137" spans="1:19" x14ac:dyDescent="0.25">
      <c r="A137" s="105"/>
      <c r="B137" s="110"/>
      <c r="C137" s="107"/>
      <c r="D137" s="110"/>
      <c r="E137" s="108"/>
      <c r="F137" s="108"/>
      <c r="G137" s="111"/>
      <c r="H137" s="112"/>
      <c r="I137" s="107"/>
      <c r="J137" s="107"/>
      <c r="K137" s="113"/>
      <c r="L137" s="107"/>
      <c r="M137" s="107"/>
      <c r="N137" s="107"/>
      <c r="O137" s="107"/>
      <c r="P13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7" s="113"/>
      <c r="R137" s="113"/>
      <c r="S137" s="117"/>
    </row>
    <row r="138" spans="1:19" x14ac:dyDescent="0.25">
      <c r="A138" s="105"/>
      <c r="B138" s="110"/>
      <c r="C138" s="107"/>
      <c r="D138" s="110"/>
      <c r="E138" s="108"/>
      <c r="F138" s="108"/>
      <c r="G138" s="111"/>
      <c r="H138" s="112"/>
      <c r="I138" s="107"/>
      <c r="J138" s="107"/>
      <c r="K138" s="113"/>
      <c r="L138" s="107"/>
      <c r="M138" s="107"/>
      <c r="N138" s="107"/>
      <c r="O138" s="107"/>
      <c r="P13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8" s="113"/>
      <c r="R138" s="113"/>
      <c r="S138" s="117"/>
    </row>
    <row r="139" spans="1:19" x14ac:dyDescent="0.25">
      <c r="A139" s="105"/>
      <c r="B139" s="110"/>
      <c r="C139" s="107"/>
      <c r="D139" s="110"/>
      <c r="E139" s="108"/>
      <c r="F139" s="108"/>
      <c r="G139" s="111"/>
      <c r="H139" s="112"/>
      <c r="I139" s="107"/>
      <c r="J139" s="107"/>
      <c r="K139" s="113"/>
      <c r="L139" s="107"/>
      <c r="M139" s="107"/>
      <c r="N139" s="107"/>
      <c r="O139" s="107"/>
      <c r="P13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9" s="113"/>
      <c r="R139" s="113"/>
      <c r="S139" s="117"/>
    </row>
    <row r="140" spans="1:19" x14ac:dyDescent="0.25">
      <c r="A140" s="105"/>
      <c r="B140" s="110"/>
      <c r="C140" s="107"/>
      <c r="D140" s="110"/>
      <c r="E140" s="108"/>
      <c r="F140" s="108"/>
      <c r="G140" s="111"/>
      <c r="H140" s="112"/>
      <c r="I140" s="107"/>
      <c r="J140" s="107"/>
      <c r="K140" s="113"/>
      <c r="L140" s="107"/>
      <c r="M140" s="107"/>
      <c r="N140" s="107"/>
      <c r="O140" s="107"/>
      <c r="P1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0" s="113"/>
      <c r="R140" s="113"/>
      <c r="S140" s="117"/>
    </row>
    <row r="141" spans="1:19" x14ac:dyDescent="0.25">
      <c r="A141" s="105"/>
      <c r="B141" s="110"/>
      <c r="C141" s="107"/>
      <c r="D141" s="110"/>
      <c r="E141" s="108"/>
      <c r="F141" s="108"/>
      <c r="G141" s="111"/>
      <c r="H141" s="112"/>
      <c r="I141" s="107"/>
      <c r="J141" s="107"/>
      <c r="K141" s="113"/>
      <c r="L141" s="107"/>
      <c r="M141" s="107"/>
      <c r="N141" s="107"/>
      <c r="O141" s="107"/>
      <c r="P1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1" s="113"/>
      <c r="R141" s="113"/>
      <c r="S141" s="117"/>
    </row>
    <row r="142" spans="1:19" x14ac:dyDescent="0.25">
      <c r="A142" s="105"/>
      <c r="B142" s="110"/>
      <c r="C142" s="107"/>
      <c r="D142" s="110"/>
      <c r="E142" s="108"/>
      <c r="F142" s="108"/>
      <c r="G142" s="111"/>
      <c r="H142" s="112"/>
      <c r="I142" s="107"/>
      <c r="J142" s="107"/>
      <c r="K142" s="113"/>
      <c r="L142" s="107"/>
      <c r="M142" s="107"/>
      <c r="N142" s="107"/>
      <c r="O142" s="107"/>
      <c r="P1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2" s="113"/>
      <c r="R142" s="113"/>
      <c r="S142" s="117"/>
    </row>
    <row r="143" spans="1:19" x14ac:dyDescent="0.25">
      <c r="A143" s="105"/>
      <c r="B143" s="110"/>
      <c r="C143" s="107"/>
      <c r="D143" s="110"/>
      <c r="E143" s="108"/>
      <c r="F143" s="108"/>
      <c r="G143" s="111"/>
      <c r="H143" s="112"/>
      <c r="I143" s="107"/>
      <c r="J143" s="107"/>
      <c r="K143" s="113"/>
      <c r="L143" s="107"/>
      <c r="M143" s="107"/>
      <c r="N143" s="107"/>
      <c r="O143" s="107"/>
      <c r="P1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3" s="113"/>
      <c r="R143" s="113"/>
      <c r="S143" s="117"/>
    </row>
    <row r="144" spans="1:19" x14ac:dyDescent="0.25">
      <c r="A144" s="105"/>
      <c r="B144" s="110"/>
      <c r="C144" s="107"/>
      <c r="D144" s="110"/>
      <c r="E144" s="108"/>
      <c r="F144" s="108"/>
      <c r="G144" s="111"/>
      <c r="H144" s="112"/>
      <c r="I144" s="107"/>
      <c r="J144" s="107"/>
      <c r="K144" s="113"/>
      <c r="L144" s="107"/>
      <c r="M144" s="107"/>
      <c r="N144" s="107"/>
      <c r="O144" s="107"/>
      <c r="P1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4" s="113"/>
      <c r="R144" s="113"/>
      <c r="S144" s="117"/>
    </row>
    <row r="145" spans="1:19" x14ac:dyDescent="0.25">
      <c r="A145" s="105"/>
      <c r="B145" s="110"/>
      <c r="C145" s="107"/>
      <c r="D145" s="110"/>
      <c r="E145" s="108"/>
      <c r="F145" s="108"/>
      <c r="G145" s="111"/>
      <c r="H145" s="112"/>
      <c r="I145" s="107"/>
      <c r="J145" s="107"/>
      <c r="K145" s="113"/>
      <c r="L145" s="107"/>
      <c r="M145" s="107"/>
      <c r="N145" s="107"/>
      <c r="O145" s="107"/>
      <c r="P1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5" s="113"/>
      <c r="R145" s="113"/>
      <c r="S145" s="117"/>
    </row>
    <row r="146" spans="1:19" x14ac:dyDescent="0.25">
      <c r="A146" s="105"/>
      <c r="B146" s="110"/>
      <c r="C146" s="107"/>
      <c r="D146" s="110"/>
      <c r="E146" s="108"/>
      <c r="F146" s="108"/>
      <c r="G146" s="111"/>
      <c r="H146" s="112"/>
      <c r="I146" s="112"/>
      <c r="J146" s="107"/>
      <c r="K146" s="113"/>
      <c r="L146" s="107"/>
      <c r="M146" s="107"/>
      <c r="N146" s="108"/>
      <c r="O146" s="108"/>
      <c r="P1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6" s="113"/>
      <c r="R146" s="113"/>
      <c r="S146" s="117"/>
    </row>
    <row r="147" spans="1:19" x14ac:dyDescent="0.25">
      <c r="A147" s="105"/>
      <c r="B147" s="110"/>
      <c r="C147" s="107"/>
      <c r="D147" s="110"/>
      <c r="E147" s="108"/>
      <c r="F147" s="108"/>
      <c r="G147" s="111"/>
      <c r="H147" s="112"/>
      <c r="I147" s="112"/>
      <c r="J147" s="107"/>
      <c r="K147" s="113"/>
      <c r="L147" s="107"/>
      <c r="M147" s="107"/>
      <c r="N147" s="108"/>
      <c r="O147" s="108"/>
      <c r="P1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7" s="113"/>
      <c r="R147" s="113"/>
      <c r="S147" s="117"/>
    </row>
    <row r="148" spans="1:19" x14ac:dyDescent="0.25">
      <c r="A148" s="105"/>
      <c r="B148" s="110"/>
      <c r="C148" s="107"/>
      <c r="D148" s="110"/>
      <c r="E148" s="108"/>
      <c r="F148" s="108"/>
      <c r="G148" s="111"/>
      <c r="H148" s="112"/>
      <c r="I148" s="107"/>
      <c r="J148" s="107"/>
      <c r="K148" s="113"/>
      <c r="L148" s="107"/>
      <c r="M148" s="107"/>
      <c r="N148" s="107"/>
      <c r="O148" s="107"/>
      <c r="P1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8" s="113"/>
      <c r="R148" s="113"/>
      <c r="S148" s="117"/>
    </row>
    <row r="149" spans="1:19" x14ac:dyDescent="0.25">
      <c r="A149" s="105"/>
      <c r="B149" s="110"/>
      <c r="C149" s="107"/>
      <c r="D149" s="110"/>
      <c r="E149" s="108"/>
      <c r="F149" s="108"/>
      <c r="G149" s="111"/>
      <c r="H149" s="112"/>
      <c r="I149" s="107"/>
      <c r="J149" s="107"/>
      <c r="K149" s="113"/>
      <c r="L149" s="107"/>
      <c r="M149" s="107"/>
      <c r="N149" s="107"/>
      <c r="O149" s="107"/>
      <c r="P1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9" s="113"/>
      <c r="R149" s="113"/>
      <c r="S149" s="117"/>
    </row>
    <row r="150" spans="1:19" x14ac:dyDescent="0.25">
      <c r="A150" s="105"/>
      <c r="B150" s="110"/>
      <c r="C150" s="116"/>
      <c r="D150" s="110"/>
      <c r="E150" s="149"/>
      <c r="F150" s="108"/>
      <c r="G150" s="111"/>
      <c r="H150" s="112"/>
      <c r="I150" s="112"/>
      <c r="J150" s="107"/>
      <c r="K150" s="115"/>
      <c r="L150" s="107"/>
      <c r="M150" s="107"/>
      <c r="N150" s="108"/>
      <c r="O150" s="108"/>
      <c r="P1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0" s="113"/>
      <c r="R150" s="113"/>
      <c r="S150" s="117"/>
    </row>
    <row r="151" spans="1:19" x14ac:dyDescent="0.25">
      <c r="A151" s="105"/>
      <c r="B151" s="110"/>
      <c r="C151" s="107"/>
      <c r="D151" s="110"/>
      <c r="E151" s="108"/>
      <c r="F151" s="108"/>
      <c r="G151" s="111"/>
      <c r="H151" s="112"/>
      <c r="I151" s="107"/>
      <c r="J151" s="107"/>
      <c r="K151" s="113"/>
      <c r="L151" s="107"/>
      <c r="M151" s="107"/>
      <c r="N151" s="107"/>
      <c r="O151" s="107"/>
      <c r="P1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1" s="113"/>
      <c r="R151" s="113"/>
      <c r="S151" s="117"/>
    </row>
    <row r="152" spans="1:19" x14ac:dyDescent="0.25">
      <c r="A152" s="105"/>
      <c r="B152" s="110"/>
      <c r="C152" s="107"/>
      <c r="D152" s="110"/>
      <c r="E152" s="108"/>
      <c r="F152" s="108"/>
      <c r="G152" s="111"/>
      <c r="H152" s="112"/>
      <c r="I152" s="107"/>
      <c r="J152" s="107"/>
      <c r="K152" s="113"/>
      <c r="L152" s="107"/>
      <c r="M152" s="107"/>
      <c r="N152" s="107"/>
      <c r="O152" s="107"/>
      <c r="P1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2" s="113"/>
      <c r="R152" s="113"/>
      <c r="S152" s="117"/>
    </row>
    <row r="153" spans="1:19" x14ac:dyDescent="0.25">
      <c r="A153" s="105"/>
      <c r="B153" s="110"/>
      <c r="C153" s="107"/>
      <c r="D153" s="110"/>
      <c r="E153" s="108"/>
      <c r="F153" s="108"/>
      <c r="G153" s="111"/>
      <c r="H153" s="112"/>
      <c r="I153" s="107"/>
      <c r="J153" s="107"/>
      <c r="K153" s="113"/>
      <c r="L153" s="107"/>
      <c r="M153" s="107"/>
      <c r="N153" s="107"/>
      <c r="O153" s="107"/>
      <c r="P1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3" s="113"/>
      <c r="R153" s="113"/>
      <c r="S153" s="117"/>
    </row>
    <row r="154" spans="1:19" x14ac:dyDescent="0.25">
      <c r="A154" s="105"/>
      <c r="B154" s="110"/>
      <c r="C154" s="107"/>
      <c r="D154" s="110"/>
      <c r="E154" s="108"/>
      <c r="F154" s="108"/>
      <c r="G154" s="111"/>
      <c r="H154" s="112"/>
      <c r="I154" s="107"/>
      <c r="J154" s="107"/>
      <c r="K154" s="113"/>
      <c r="L154" s="107"/>
      <c r="M154" s="107"/>
      <c r="N154" s="107"/>
      <c r="O154" s="107"/>
      <c r="P1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4" s="113"/>
      <c r="R154" s="113"/>
      <c r="S154" s="117"/>
    </row>
    <row r="155" spans="1:19" x14ac:dyDescent="0.25">
      <c r="A155" s="105"/>
      <c r="B155" s="110"/>
      <c r="C155" s="107"/>
      <c r="D155" s="110"/>
      <c r="E155" s="108"/>
      <c r="F155" s="108"/>
      <c r="G155" s="111"/>
      <c r="H155" s="112"/>
      <c r="I155" s="107"/>
      <c r="J155" s="107"/>
      <c r="K155" s="113"/>
      <c r="L155" s="107"/>
      <c r="M155" s="107"/>
      <c r="N155" s="107"/>
      <c r="O155" s="107"/>
      <c r="P1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5" s="113"/>
      <c r="R155" s="113"/>
      <c r="S155" s="117"/>
    </row>
    <row r="156" spans="1:19" x14ac:dyDescent="0.25">
      <c r="A156" s="105"/>
      <c r="B156" s="110"/>
      <c r="C156" s="107"/>
      <c r="D156" s="110"/>
      <c r="E156" s="108"/>
      <c r="F156" s="108"/>
      <c r="G156" s="111"/>
      <c r="H156" s="107"/>
      <c r="I156" s="107"/>
      <c r="J156" s="107"/>
      <c r="K156" s="113"/>
      <c r="L156" s="107"/>
      <c r="M156" s="107"/>
      <c r="N156" s="107"/>
      <c r="O156" s="107"/>
      <c r="P1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6" s="113"/>
      <c r="R156" s="113"/>
      <c r="S156" s="117"/>
    </row>
    <row r="157" spans="1:19" x14ac:dyDescent="0.25">
      <c r="A157" s="105"/>
      <c r="B157" s="110"/>
      <c r="C157" s="107"/>
      <c r="D157" s="110"/>
      <c r="E157" s="108"/>
      <c r="F157" s="108"/>
      <c r="G157" s="111"/>
      <c r="H157" s="107"/>
      <c r="I157" s="107"/>
      <c r="J157" s="107"/>
      <c r="K157" s="113"/>
      <c r="L157" s="107"/>
      <c r="M157" s="107"/>
      <c r="N157" s="107"/>
      <c r="O157" s="107"/>
      <c r="P1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7" s="113"/>
      <c r="R157" s="113"/>
      <c r="S157" s="117"/>
    </row>
    <row r="158" spans="1:19" x14ac:dyDescent="0.25">
      <c r="A158" s="105"/>
      <c r="B158" s="110"/>
      <c r="C158" s="107"/>
      <c r="D158" s="110"/>
      <c r="E158" s="108"/>
      <c r="F158" s="108"/>
      <c r="G158" s="111"/>
      <c r="H158" s="107"/>
      <c r="I158" s="107"/>
      <c r="J158" s="107"/>
      <c r="K158" s="113"/>
      <c r="L158" s="107"/>
      <c r="M158" s="107"/>
      <c r="N158" s="107"/>
      <c r="O158" s="107"/>
      <c r="P1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8" s="113"/>
      <c r="R158" s="113"/>
      <c r="S158" s="117"/>
    </row>
    <row r="159" spans="1:19" x14ac:dyDescent="0.25">
      <c r="A159" s="105"/>
      <c r="B159" s="110"/>
      <c r="C159" s="107"/>
      <c r="D159" s="110"/>
      <c r="E159" s="108"/>
      <c r="F159" s="108"/>
      <c r="G159" s="111"/>
      <c r="H159" s="107"/>
      <c r="I159" s="107"/>
      <c r="J159" s="107"/>
      <c r="K159" s="113"/>
      <c r="L159" s="107"/>
      <c r="M159" s="107"/>
      <c r="N159" s="107"/>
      <c r="O159" s="107"/>
      <c r="P1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9" s="113"/>
      <c r="R159" s="113"/>
      <c r="S159" s="117"/>
    </row>
    <row r="160" spans="1:19" x14ac:dyDescent="0.25">
      <c r="A160" s="105"/>
      <c r="B160" s="110"/>
      <c r="C160" s="107"/>
      <c r="D160" s="110"/>
      <c r="E160" s="108"/>
      <c r="F160" s="108"/>
      <c r="G160" s="111"/>
      <c r="H160" s="107"/>
      <c r="I160" s="107"/>
      <c r="J160" s="107"/>
      <c r="K160" s="113"/>
      <c r="L160" s="107"/>
      <c r="M160" s="107"/>
      <c r="N160" s="107"/>
      <c r="O160" s="107"/>
      <c r="P1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0" s="113"/>
      <c r="R160" s="113"/>
      <c r="S160" s="117"/>
    </row>
    <row r="161" spans="1:19" x14ac:dyDescent="0.25">
      <c r="A161" s="105"/>
      <c r="B161" s="110"/>
      <c r="C161" s="107"/>
      <c r="D161" s="110"/>
      <c r="E161" s="108"/>
      <c r="F161" s="108"/>
      <c r="G161" s="111"/>
      <c r="H161" s="107"/>
      <c r="I161" s="107"/>
      <c r="J161" s="107"/>
      <c r="K161" s="113"/>
      <c r="L161" s="107"/>
      <c r="M161" s="107"/>
      <c r="N161" s="107"/>
      <c r="O161" s="107"/>
      <c r="P1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1" s="113"/>
      <c r="R161" s="113"/>
      <c r="S161" s="117"/>
    </row>
    <row r="162" spans="1:19" x14ac:dyDescent="0.25">
      <c r="A162" s="105"/>
      <c r="B162" s="110"/>
      <c r="C162" s="107"/>
      <c r="D162" s="110"/>
      <c r="E162" s="108"/>
      <c r="F162" s="108"/>
      <c r="G162" s="111"/>
      <c r="H162" s="107"/>
      <c r="I162" s="107"/>
      <c r="J162" s="107"/>
      <c r="K162" s="113"/>
      <c r="L162" s="107"/>
      <c r="M162" s="107"/>
      <c r="N162" s="107"/>
      <c r="O162" s="107"/>
      <c r="P1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2" s="113"/>
      <c r="R162" s="113"/>
      <c r="S162" s="117"/>
    </row>
    <row r="163" spans="1:19" x14ac:dyDescent="0.25">
      <c r="A163" s="105"/>
      <c r="B163" s="110"/>
      <c r="C163" s="107"/>
      <c r="D163" s="110"/>
      <c r="E163" s="108"/>
      <c r="F163" s="108"/>
      <c r="G163" s="111"/>
      <c r="H163" s="107"/>
      <c r="I163" s="107"/>
      <c r="J163" s="107"/>
      <c r="K163" s="113"/>
      <c r="L163" s="107"/>
      <c r="M163" s="107"/>
      <c r="N163" s="107"/>
      <c r="O163" s="107"/>
      <c r="P1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3" s="113"/>
      <c r="R163" s="113"/>
      <c r="S163" s="117"/>
    </row>
    <row r="164" spans="1:19" x14ac:dyDescent="0.25">
      <c r="A164" s="105"/>
      <c r="B164" s="110"/>
      <c r="C164" s="107"/>
      <c r="D164" s="110"/>
      <c r="E164" s="108"/>
      <c r="F164" s="108"/>
      <c r="G164" s="111"/>
      <c r="H164" s="107"/>
      <c r="I164" s="107"/>
      <c r="J164" s="107"/>
      <c r="K164" s="113"/>
      <c r="L164" s="107"/>
      <c r="M164" s="107"/>
      <c r="N164" s="107"/>
      <c r="O164" s="107"/>
      <c r="P1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4" s="113"/>
      <c r="R164" s="113"/>
      <c r="S164" s="117"/>
    </row>
    <row r="165" spans="1:19" x14ac:dyDescent="0.25">
      <c r="A165" s="105"/>
      <c r="B165" s="110"/>
      <c r="C165" s="107"/>
      <c r="D165" s="110"/>
      <c r="E165" s="108"/>
      <c r="F165" s="108"/>
      <c r="G165" s="111"/>
      <c r="H165" s="107"/>
      <c r="I165" s="107"/>
      <c r="J165" s="107"/>
      <c r="K165" s="113"/>
      <c r="L165" s="107"/>
      <c r="M165" s="107"/>
      <c r="N165" s="107"/>
      <c r="O165" s="107"/>
      <c r="P1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5" s="113"/>
      <c r="R165" s="113"/>
      <c r="S165" s="117"/>
    </row>
    <row r="166" spans="1:19" x14ac:dyDescent="0.25">
      <c r="A166" s="105"/>
      <c r="B166" s="110"/>
      <c r="C166" s="107"/>
      <c r="D166" s="110"/>
      <c r="E166" s="108"/>
      <c r="F166" s="108"/>
      <c r="G166" s="111"/>
      <c r="H166" s="107"/>
      <c r="I166" s="107"/>
      <c r="J166" s="107"/>
      <c r="K166" s="113"/>
      <c r="L166" s="107"/>
      <c r="M166" s="107"/>
      <c r="N166" s="107"/>
      <c r="O166" s="107"/>
      <c r="P1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6" s="113"/>
      <c r="R166" s="113"/>
      <c r="S166" s="117"/>
    </row>
    <row r="167" spans="1:19" x14ac:dyDescent="0.25">
      <c r="A167" s="105"/>
      <c r="B167" s="110"/>
      <c r="C167" s="107"/>
      <c r="D167" s="110"/>
      <c r="E167" s="108"/>
      <c r="F167" s="108"/>
      <c r="G167" s="111"/>
      <c r="H167" s="107"/>
      <c r="I167" s="107"/>
      <c r="J167" s="107"/>
      <c r="K167" s="113"/>
      <c r="L167" s="107"/>
      <c r="M167" s="107"/>
      <c r="N167" s="107"/>
      <c r="O167" s="107"/>
      <c r="P1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7" s="113"/>
      <c r="R167" s="113"/>
      <c r="S167" s="117"/>
    </row>
    <row r="168" spans="1:19" x14ac:dyDescent="0.25">
      <c r="A168" s="105"/>
      <c r="B168" s="110"/>
      <c r="C168" s="107"/>
      <c r="D168" s="110"/>
      <c r="E168" s="108"/>
      <c r="F168" s="108"/>
      <c r="G168" s="111"/>
      <c r="H168" s="107"/>
      <c r="I168" s="107"/>
      <c r="J168" s="107"/>
      <c r="K168" s="113"/>
      <c r="L168" s="107"/>
      <c r="M168" s="107"/>
      <c r="N168" s="107"/>
      <c r="O168" s="107"/>
      <c r="P1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8" s="113"/>
      <c r="R168" s="113"/>
      <c r="S168" s="117"/>
    </row>
    <row r="169" spans="1:19" x14ac:dyDescent="0.25">
      <c r="A169" s="105"/>
      <c r="B169" s="110"/>
      <c r="C169" s="107"/>
      <c r="D169" s="110"/>
      <c r="E169" s="108"/>
      <c r="F169" s="108"/>
      <c r="G169" s="111"/>
      <c r="H169" s="107"/>
      <c r="I169" s="107"/>
      <c r="J169" s="107"/>
      <c r="K169" s="113"/>
      <c r="L169" s="107"/>
      <c r="M169" s="107"/>
      <c r="N169" s="107"/>
      <c r="O169" s="107"/>
      <c r="P1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9" s="113"/>
      <c r="R169" s="113"/>
      <c r="S169" s="117"/>
    </row>
    <row r="170" spans="1:19" x14ac:dyDescent="0.25">
      <c r="A170" s="105"/>
      <c r="B170" s="110"/>
      <c r="C170" s="107"/>
      <c r="D170" s="110"/>
      <c r="E170" s="108"/>
      <c r="F170" s="108"/>
      <c r="G170" s="111"/>
      <c r="H170" s="107"/>
      <c r="I170" s="107"/>
      <c r="J170" s="107"/>
      <c r="K170" s="113"/>
      <c r="L170" s="107"/>
      <c r="M170" s="107"/>
      <c r="N170" s="107"/>
      <c r="O170" s="107"/>
      <c r="P1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0" s="113"/>
      <c r="R170" s="113"/>
      <c r="S170" s="117"/>
    </row>
    <row r="171" spans="1:19" x14ac:dyDescent="0.25">
      <c r="A171" s="105"/>
      <c r="B171" s="110"/>
      <c r="C171" s="107"/>
      <c r="D171" s="110"/>
      <c r="E171" s="108"/>
      <c r="F171" s="108"/>
      <c r="G171" s="111"/>
      <c r="H171" s="107"/>
      <c r="I171" s="107"/>
      <c r="J171" s="107"/>
      <c r="K171" s="113"/>
      <c r="L171" s="107"/>
      <c r="M171" s="107"/>
      <c r="N171" s="107"/>
      <c r="O171" s="107"/>
      <c r="P1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1" s="113"/>
      <c r="R171" s="113"/>
      <c r="S171" s="117"/>
    </row>
    <row r="172" spans="1:19" x14ac:dyDescent="0.25">
      <c r="A172" s="105"/>
      <c r="B172" s="110"/>
      <c r="C172" s="107"/>
      <c r="D172" s="110"/>
      <c r="E172" s="108"/>
      <c r="F172" s="108"/>
      <c r="G172" s="111"/>
      <c r="H172" s="107"/>
      <c r="I172" s="107"/>
      <c r="J172" s="107"/>
      <c r="K172" s="113"/>
      <c r="L172" s="107"/>
      <c r="M172" s="107"/>
      <c r="N172" s="107"/>
      <c r="O172" s="107"/>
      <c r="P1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2" s="113"/>
      <c r="R172" s="113"/>
      <c r="S172" s="117"/>
    </row>
    <row r="173" spans="1:19" x14ac:dyDescent="0.25">
      <c r="A173" s="105"/>
      <c r="B173" s="110"/>
      <c r="C173" s="107"/>
      <c r="D173" s="110"/>
      <c r="E173" s="108"/>
      <c r="F173" s="108"/>
      <c r="G173" s="111"/>
      <c r="H173" s="107"/>
      <c r="I173" s="107"/>
      <c r="J173" s="107"/>
      <c r="K173" s="113"/>
      <c r="L173" s="107"/>
      <c r="M173" s="107"/>
      <c r="N173" s="107"/>
      <c r="O173" s="107"/>
      <c r="P1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3" s="113"/>
      <c r="R173" s="113"/>
      <c r="S173" s="117"/>
    </row>
    <row r="174" spans="1:19" x14ac:dyDescent="0.25">
      <c r="A174" s="105"/>
      <c r="B174" s="110"/>
      <c r="C174" s="107"/>
      <c r="D174" s="110"/>
      <c r="E174" s="108"/>
      <c r="F174" s="108"/>
      <c r="G174" s="111"/>
      <c r="H174" s="107"/>
      <c r="I174" s="107"/>
      <c r="J174" s="107"/>
      <c r="K174" s="113"/>
      <c r="L174" s="107"/>
      <c r="M174" s="107"/>
      <c r="N174" s="107"/>
      <c r="O174" s="107"/>
      <c r="P1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4" s="113"/>
      <c r="R174" s="113"/>
      <c r="S174" s="117"/>
    </row>
    <row r="175" spans="1:19" x14ac:dyDescent="0.25">
      <c r="A175" s="105"/>
      <c r="B175" s="110"/>
      <c r="C175" s="107"/>
      <c r="D175" s="110"/>
      <c r="E175" s="108"/>
      <c r="F175" s="108"/>
      <c r="G175" s="111"/>
      <c r="H175" s="107"/>
      <c r="I175" s="107"/>
      <c r="J175" s="107"/>
      <c r="K175" s="113"/>
      <c r="L175" s="107"/>
      <c r="M175" s="107"/>
      <c r="N175" s="107"/>
      <c r="O175" s="107"/>
      <c r="P1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5" s="113"/>
      <c r="R175" s="113"/>
      <c r="S175" s="117"/>
    </row>
    <row r="176" spans="1:19" x14ac:dyDescent="0.25">
      <c r="A176" s="105"/>
      <c r="B176" s="110"/>
      <c r="C176" s="107"/>
      <c r="D176" s="110"/>
      <c r="E176" s="108"/>
      <c r="F176" s="108"/>
      <c r="G176" s="111"/>
      <c r="H176" s="107"/>
      <c r="I176" s="107"/>
      <c r="J176" s="107"/>
      <c r="K176" s="113"/>
      <c r="L176" s="107"/>
      <c r="M176" s="107"/>
      <c r="N176" s="107"/>
      <c r="O176" s="107"/>
      <c r="P1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6" s="113"/>
      <c r="R176" s="113"/>
      <c r="S176" s="117"/>
    </row>
    <row r="177" spans="1:19" x14ac:dyDescent="0.25">
      <c r="A177" s="105"/>
      <c r="B177" s="110"/>
      <c r="C177" s="107"/>
      <c r="D177" s="110"/>
      <c r="E177" s="108"/>
      <c r="F177" s="108"/>
      <c r="G177" s="111"/>
      <c r="H177" s="107"/>
      <c r="I177" s="107"/>
      <c r="J177" s="107"/>
      <c r="K177" s="113"/>
      <c r="L177" s="107"/>
      <c r="M177" s="107"/>
      <c r="N177" s="107"/>
      <c r="O177" s="107"/>
      <c r="P1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7" s="113"/>
      <c r="R177" s="113"/>
      <c r="S177" s="117"/>
    </row>
    <row r="178" spans="1:19" x14ac:dyDescent="0.25">
      <c r="A178" s="105"/>
      <c r="B178" s="110"/>
      <c r="C178" s="107"/>
      <c r="D178" s="110"/>
      <c r="E178" s="108"/>
      <c r="F178" s="108"/>
      <c r="G178" s="111"/>
      <c r="H178" s="107"/>
      <c r="I178" s="107"/>
      <c r="J178" s="107"/>
      <c r="K178" s="113"/>
      <c r="L178" s="107"/>
      <c r="M178" s="107"/>
      <c r="N178" s="107"/>
      <c r="O178" s="107"/>
      <c r="P1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8" s="113"/>
      <c r="R178" s="113"/>
      <c r="S178" s="117"/>
    </row>
    <row r="179" spans="1:19" x14ac:dyDescent="0.25">
      <c r="A179" s="105"/>
      <c r="B179" s="110"/>
      <c r="C179" s="107"/>
      <c r="D179" s="110"/>
      <c r="E179" s="108"/>
      <c r="F179" s="108"/>
      <c r="G179" s="111"/>
      <c r="H179" s="107"/>
      <c r="I179" s="107"/>
      <c r="J179" s="107"/>
      <c r="K179" s="113"/>
      <c r="L179" s="107"/>
      <c r="M179" s="107"/>
      <c r="N179" s="107"/>
      <c r="O179" s="107"/>
      <c r="P17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9" s="113"/>
      <c r="R179" s="113"/>
      <c r="S179" s="117"/>
    </row>
    <row r="180" spans="1:19" x14ac:dyDescent="0.25">
      <c r="A180" s="105"/>
      <c r="B180" s="110"/>
      <c r="C180" s="107"/>
      <c r="D180" s="110"/>
      <c r="E180" s="108"/>
      <c r="F180" s="108"/>
      <c r="G180" s="111"/>
      <c r="H180" s="107"/>
      <c r="I180" s="107"/>
      <c r="J180" s="107"/>
      <c r="K180" s="113"/>
      <c r="L180" s="107"/>
      <c r="M180" s="107"/>
      <c r="N180" s="107"/>
      <c r="O180" s="107"/>
      <c r="P18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0" s="113"/>
      <c r="R180" s="113"/>
      <c r="S180" s="117"/>
    </row>
  </sheetData>
  <sheetProtection insertRows="0" insertHyperlinks="0" deleteRows="0" sort="0"/>
  <phoneticPr fontId="6" type="noConversion"/>
  <conditionalFormatting sqref="D1 D46:D47 D50:D71 D90:D100 D112:D117 D4:D42">
    <cfRule type="containsText" dxfId="96" priority="71" operator="containsText" text="PDC 1 e 2">
      <formula>NOT(ISERROR(SEARCH("PDC 1 e 2",D1)))</formula>
    </cfRule>
  </conditionalFormatting>
  <conditionalFormatting sqref="D1 D46:D47 D50:D71 D90:D100 D112:D117 D4:D42">
    <cfRule type="containsText" dxfId="95" priority="70" operator="containsText" text="Prioritário">
      <formula>NOT(ISERROR(SEARCH("Prioritário",D1)))</formula>
    </cfRule>
  </conditionalFormatting>
  <conditionalFormatting sqref="D1 D46:D47 D50:D71 D90:D100 D112:D117 D4:D42">
    <cfRule type="containsText" dxfId="94" priority="69" operator="containsText" text="Não prioritário">
      <formula>NOT(ISERROR(SEARCH("Não prioritário",D1)))</formula>
    </cfRule>
  </conditionalFormatting>
  <conditionalFormatting sqref="D2:D3">
    <cfRule type="containsText" dxfId="93" priority="57" operator="containsText" text="PDC 1 e 2">
      <formula>NOT(ISERROR(SEARCH("PDC 1 e 2",D2)))</formula>
    </cfRule>
  </conditionalFormatting>
  <conditionalFormatting sqref="D2:D3">
    <cfRule type="containsText" dxfId="92" priority="56" operator="containsText" text="Prioritário">
      <formula>NOT(ISERROR(SEARCH("Prioritário",D2)))</formula>
    </cfRule>
  </conditionalFormatting>
  <conditionalFormatting sqref="D2:D3">
    <cfRule type="containsText" dxfId="91" priority="55" operator="containsText" text="Não prioritário">
      <formula>NOT(ISERROR(SEARCH("Não prioritário",D2)))</formula>
    </cfRule>
  </conditionalFormatting>
  <conditionalFormatting sqref="G50:G71 G90:G100 G112:G117 G23:G47">
    <cfRule type="dataBar" priority="5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{A98688E9-BB22-45AC-B7EA-F43E3BBE9D22}</x14:id>
        </ext>
      </extLst>
    </cfRule>
  </conditionalFormatting>
  <conditionalFormatting sqref="D43:D45">
    <cfRule type="containsText" dxfId="90" priority="52" operator="containsText" text="PDC 1 e 2">
      <formula>NOT(ISERROR(SEARCH("PDC 1 e 2",D43)))</formula>
    </cfRule>
  </conditionalFormatting>
  <conditionalFormatting sqref="D43:D45">
    <cfRule type="containsText" dxfId="89" priority="51" operator="containsText" text="Prioritário">
      <formula>NOT(ISERROR(SEARCH("Prioritário",D43)))</formula>
    </cfRule>
  </conditionalFormatting>
  <conditionalFormatting sqref="D43:D45">
    <cfRule type="containsText" dxfId="88" priority="50" operator="containsText" text="Não prioritário">
      <formula>NOT(ISERROR(SEARCH("Não prioritário",D43)))</formula>
    </cfRule>
  </conditionalFormatting>
  <conditionalFormatting sqref="D48:D49">
    <cfRule type="containsText" dxfId="87" priority="49" operator="containsText" text="PDC 1 e 2">
      <formula>NOT(ISERROR(SEARCH("PDC 1 e 2",D48)))</formula>
    </cfRule>
  </conditionalFormatting>
  <conditionalFormatting sqref="D48:D49">
    <cfRule type="containsText" dxfId="86" priority="48" operator="containsText" text="Prioritário">
      <formula>NOT(ISERROR(SEARCH("Prioritário",D48)))</formula>
    </cfRule>
  </conditionalFormatting>
  <conditionalFormatting sqref="D48:D49">
    <cfRule type="containsText" dxfId="85" priority="47" operator="containsText" text="Não prioritário">
      <formula>NOT(ISERROR(SEARCH("Não prioritário",D48)))</formula>
    </cfRule>
  </conditionalFormatting>
  <conditionalFormatting sqref="G48:G49">
    <cfRule type="dataBar" priority="4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{2B1E41B7-7350-44A9-B0BC-4D09CA9DB27C}</x14:id>
        </ext>
      </extLst>
    </cfRule>
  </conditionalFormatting>
  <conditionalFormatting sqref="D72:D89">
    <cfRule type="containsText" dxfId="84" priority="45" operator="containsText" text="PDC 1 e 2">
      <formula>NOT(ISERROR(SEARCH("PDC 1 e 2",D72)))</formula>
    </cfRule>
  </conditionalFormatting>
  <conditionalFormatting sqref="D72:D89">
    <cfRule type="containsText" dxfId="83" priority="44" operator="containsText" text="Prioritário">
      <formula>NOT(ISERROR(SEARCH("Prioritário",D72)))</formula>
    </cfRule>
  </conditionalFormatting>
  <conditionalFormatting sqref="D72:D89">
    <cfRule type="containsText" dxfId="82" priority="43" operator="containsText" text="Não prioritário">
      <formula>NOT(ISERROR(SEARCH("Não prioritário",D72)))</formula>
    </cfRule>
  </conditionalFormatting>
  <conditionalFormatting sqref="G72:G89">
    <cfRule type="dataBar" priority="4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{0F922A8A-EB66-41CA-AF29-9F2E019361A2}</x14:id>
        </ext>
      </extLst>
    </cfRule>
  </conditionalFormatting>
  <conditionalFormatting sqref="D101:D111">
    <cfRule type="containsText" dxfId="81" priority="41" operator="containsText" text="PDC 1 e 2">
      <formula>NOT(ISERROR(SEARCH("PDC 1 e 2",D101)))</formula>
    </cfRule>
  </conditionalFormatting>
  <conditionalFormatting sqref="D101:D111">
    <cfRule type="containsText" dxfId="80" priority="40" operator="containsText" text="Prioritário">
      <formula>NOT(ISERROR(SEARCH("Prioritário",D101)))</formula>
    </cfRule>
  </conditionalFormatting>
  <conditionalFormatting sqref="D101:D111">
    <cfRule type="containsText" dxfId="79" priority="39" operator="containsText" text="Não prioritário">
      <formula>NOT(ISERROR(SEARCH("Não prioritário",D101)))</formula>
    </cfRule>
  </conditionalFormatting>
  <conditionalFormatting sqref="G101:G111">
    <cfRule type="dataBar" priority="3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{18A47DD4-0CEA-4A87-8E00-FA77E4A21C9D}</x14:id>
        </ext>
      </extLst>
    </cfRule>
  </conditionalFormatting>
  <conditionalFormatting sqref="D124:D135 D140:D143 D148:D151 D156:D180">
    <cfRule type="containsText" dxfId="78" priority="37" operator="containsText" text="PDC 1 e 2">
      <formula>NOT(ISERROR(SEARCH("PDC 1 e 2",D124)))</formula>
    </cfRule>
  </conditionalFormatting>
  <conditionalFormatting sqref="D124:D135 D140:D143 D148:D151 D156:D180">
    <cfRule type="containsText" dxfId="77" priority="36" operator="containsText" text="Prioritário">
      <formula>NOT(ISERROR(SEARCH("Prioritário",D124)))</formula>
    </cfRule>
  </conditionalFormatting>
  <conditionalFormatting sqref="D124:D135 D140:D143 D148:D151 D156:D180">
    <cfRule type="containsText" dxfId="76" priority="35" operator="containsText" text="Não prioritário">
      <formula>NOT(ISERROR(SEARCH("Não prioritário",D124)))</formula>
    </cfRule>
  </conditionalFormatting>
  <conditionalFormatting sqref="G124:G135 G140:G143 G148:G151 G156:G180">
    <cfRule type="dataBar" priority="3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{25D54DF6-2B4D-476D-B189-2431E2C3C5C1}</x14:id>
        </ext>
      </extLst>
    </cfRule>
  </conditionalFormatting>
  <conditionalFormatting sqref="D140:D143 D148:D151 D156:D180 D2:D135">
    <cfRule type="containsText" dxfId="75" priority="29" operator="containsText" text="PDC 1 e 2">
      <formula>NOT(ISERROR(SEARCH("PDC 1 e 2",D2)))</formula>
    </cfRule>
  </conditionalFormatting>
  <conditionalFormatting sqref="D140:D143 D148:D151 D156:D180 D2:D135">
    <cfRule type="containsText" dxfId="74" priority="28" operator="containsText" text="Prioritário">
      <formula>NOT(ISERROR(SEARCH("Prioritário",D2)))</formula>
    </cfRule>
  </conditionalFormatting>
  <conditionalFormatting sqref="D140:D143 D148:D151 D156:D180 D2:D135">
    <cfRule type="containsText" dxfId="73" priority="27" operator="containsText" text="Não prioritário">
      <formula>NOT(ISERROR(SEARCH("Não prioritário",D2)))</formula>
    </cfRule>
  </conditionalFormatting>
  <conditionalFormatting sqref="G118:G123">
    <cfRule type="dataBar" priority="2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{C510D596-D682-4413-B809-58CC7BC5EF1E}</x14:id>
        </ext>
      </extLst>
    </cfRule>
  </conditionalFormatting>
  <conditionalFormatting sqref="D136:D139">
    <cfRule type="containsText" dxfId="72" priority="22" operator="containsText" text="PDC 1 e 2">
      <formula>NOT(ISERROR(SEARCH("PDC 1 e 2",D136)))</formula>
    </cfRule>
  </conditionalFormatting>
  <conditionalFormatting sqref="D136:D139">
    <cfRule type="containsText" dxfId="71" priority="21" operator="containsText" text="Prioritário">
      <formula>NOT(ISERROR(SEARCH("Prioritário",D136)))</formula>
    </cfRule>
  </conditionalFormatting>
  <conditionalFormatting sqref="D136:D139">
    <cfRule type="containsText" dxfId="70" priority="20" operator="containsText" text="Não prioritário">
      <formula>NOT(ISERROR(SEARCH("Não prioritário",D136)))</formula>
    </cfRule>
  </conditionalFormatting>
  <conditionalFormatting sqref="G136:G139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{6263B434-17D5-4B60-B0BD-FABEBE191C91}</x14:id>
        </ext>
      </extLst>
    </cfRule>
  </conditionalFormatting>
  <conditionalFormatting sqref="D136:D139">
    <cfRule type="containsText" dxfId="69" priority="18" operator="containsText" text="PDC 1 e 2">
      <formula>NOT(ISERROR(SEARCH("PDC 1 e 2",D136)))</formula>
    </cfRule>
  </conditionalFormatting>
  <conditionalFormatting sqref="D136:D139">
    <cfRule type="containsText" dxfId="68" priority="17" operator="containsText" text="Prioritário">
      <formula>NOT(ISERROR(SEARCH("Prioritário",D136)))</formula>
    </cfRule>
  </conditionalFormatting>
  <conditionalFormatting sqref="D136:D139">
    <cfRule type="containsText" dxfId="67" priority="16" operator="containsText" text="Não prioritário">
      <formula>NOT(ISERROR(SEARCH("Não prioritário",D136)))</formula>
    </cfRule>
  </conditionalFormatting>
  <conditionalFormatting sqref="D144:D147">
    <cfRule type="containsText" dxfId="66" priority="15" operator="containsText" text="PDC 1 e 2">
      <formula>NOT(ISERROR(SEARCH("PDC 1 e 2",D144)))</formula>
    </cfRule>
  </conditionalFormatting>
  <conditionalFormatting sqref="D144:D147">
    <cfRule type="containsText" dxfId="65" priority="14" operator="containsText" text="Prioritário">
      <formula>NOT(ISERROR(SEARCH("Prioritário",D144)))</formula>
    </cfRule>
  </conditionalFormatting>
  <conditionalFormatting sqref="D144:D147">
    <cfRule type="containsText" dxfId="64" priority="13" operator="containsText" text="Não prioritário">
      <formula>NOT(ISERROR(SEARCH("Não prioritário",D144)))</formula>
    </cfRule>
  </conditionalFormatting>
  <conditionalFormatting sqref="G144:G147">
    <cfRule type="dataBar" priority="1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{A3077CED-04C1-4AE6-84D7-1E3EBC47BBCC}</x14:id>
        </ext>
      </extLst>
    </cfRule>
  </conditionalFormatting>
  <conditionalFormatting sqref="D144:D147">
    <cfRule type="containsText" dxfId="63" priority="11" operator="containsText" text="PDC 1 e 2">
      <formula>NOT(ISERROR(SEARCH("PDC 1 e 2",D144)))</formula>
    </cfRule>
  </conditionalFormatting>
  <conditionalFormatting sqref="D144:D147">
    <cfRule type="containsText" dxfId="62" priority="10" operator="containsText" text="Prioritário">
      <formula>NOT(ISERROR(SEARCH("Prioritário",D144)))</formula>
    </cfRule>
  </conditionalFormatting>
  <conditionalFormatting sqref="D144:D147">
    <cfRule type="containsText" dxfId="61" priority="9" operator="containsText" text="Não prioritário">
      <formula>NOT(ISERROR(SEARCH("Não prioritário",D144)))</formula>
    </cfRule>
  </conditionalFormatting>
  <conditionalFormatting sqref="D152:D155">
    <cfRule type="containsText" dxfId="60" priority="8" operator="containsText" text="PDC 1 e 2">
      <formula>NOT(ISERROR(SEARCH("PDC 1 e 2",D152)))</formula>
    </cfRule>
  </conditionalFormatting>
  <conditionalFormatting sqref="D152:D155">
    <cfRule type="containsText" dxfId="59" priority="7" operator="containsText" text="Prioritário">
      <formula>NOT(ISERROR(SEARCH("Prioritário",D152)))</formula>
    </cfRule>
  </conditionalFormatting>
  <conditionalFormatting sqref="D152:D155">
    <cfRule type="containsText" dxfId="58" priority="6" operator="containsText" text="Não prioritário">
      <formula>NOT(ISERROR(SEARCH("Não prioritário",D152)))</formula>
    </cfRule>
  </conditionalFormatting>
  <conditionalFormatting sqref="G152:G155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{31AC3CAE-C07F-47F6-A9F8-456A46482B84}</x14:id>
        </ext>
      </extLst>
    </cfRule>
  </conditionalFormatting>
  <conditionalFormatting sqref="D152:D155">
    <cfRule type="containsText" dxfId="57" priority="4" operator="containsText" text="PDC 1 e 2">
      <formula>NOT(ISERROR(SEARCH("PDC 1 e 2",D152)))</formula>
    </cfRule>
  </conditionalFormatting>
  <conditionalFormatting sqref="D152:D155">
    <cfRule type="containsText" dxfId="56" priority="3" operator="containsText" text="Prioritário">
      <formula>NOT(ISERROR(SEARCH("Prioritário",D152)))</formula>
    </cfRule>
  </conditionalFormatting>
  <conditionalFormatting sqref="D152:D155">
    <cfRule type="containsText" dxfId="55" priority="2" operator="containsText" text="Não prioritário">
      <formula>NOT(ISERROR(SEARCH("Não prioritário",D152)))</formula>
    </cfRule>
  </conditionalFormatting>
  <conditionalFormatting sqref="O2:O14">
    <cfRule type="cellIs" dxfId="54" priority="1" operator="equal">
      <formula>"Especifique a fonte aqui"</formula>
    </cfRule>
  </conditionalFormatting>
  <dataValidations disablePrompts="1" count="9">
    <dataValidation type="list" allowBlank="1" showInputMessage="1" showErrorMessage="1" sqref="B2:B180" xr:uid="{0CCC94E0-8E18-49E5-BC4A-1B253B2E92E3}">
      <formula1>"2022,2023"</formula1>
    </dataValidation>
    <dataValidation type="list" allowBlank="1" showInputMessage="1" showErrorMessage="1" sqref="H141 H97 H106:H109 H111 H113 H115 H117 H120:H121 H124:H125 H138 H2:H89 I17:I18" xr:uid="{E593449F-8324-4D82-B681-80D43985F14A}">
      <formula1>INDIRECT("Op_Executor[Executor]")</formula1>
    </dataValidation>
    <dataValidation type="list" allowBlank="1" showInputMessage="1" showErrorMessage="1" sqref="I2:I16 I19:I101" xr:uid="{5C320FA4-F681-402B-866A-98B473F9D64F}">
      <formula1>INDIRECT("Op_Area[Área de abrangência]")</formula1>
    </dataValidation>
    <dataValidation type="decimal" allowBlank="1" showInputMessage="1" showErrorMessage="1" sqref="Q2:R180" xr:uid="{863BD551-CAD6-479F-97FA-BEE771AD0FEB}">
      <formula1>0</formula1>
      <formula2>99999999999999900000</formula2>
    </dataValidation>
    <dataValidation operator="greaterThan" allowBlank="1" showInputMessage="1" showErrorMessage="1" sqref="O102:O119" xr:uid="{6A250AE2-3447-40B5-A1A1-E0249DE3B6A3}"/>
    <dataValidation type="custom" allowBlank="1" showInputMessage="1" showErrorMessage="1" sqref="O2:O101" xr:uid="{B03C00BD-CB9E-4C2E-8008-003FBAF37E72}">
      <formula1>"N1&gt;1"</formula1>
    </dataValidation>
    <dataValidation type="custom" operator="greaterThan" allowBlank="1" showInputMessage="1" showErrorMessage="1" sqref="O120:O180" xr:uid="{743D3DD6-7FA8-418B-9893-25224E31E358}">
      <formula1>"N1&gt;1"</formula1>
    </dataValidation>
    <dataValidation type="decimal" operator="greaterThan" allowBlank="1" showInputMessage="1" showErrorMessage="1" error="Somente são permitidos números." sqref="K2:N180" xr:uid="{77950788-3C4B-40ED-97C9-1CF5206C0BE5}">
      <formula1>0</formula1>
    </dataValidation>
    <dataValidation type="decimal" allowBlank="1" showInputMessage="1" showErrorMessage="1" error="Digite um número para repsentar um valor de 0% a 200%_x000a__x000a_" sqref="G2:G180" xr:uid="{DB5D36E3-54F4-4AF9-A9E6-025D990DA2E4}">
      <formula1>0</formula1>
      <formula2>2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 Q6 Q15 Q2 Q8:R8 Q13:R13 Q17:R17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688E9-BB22-45AC-B7EA-F43E3BBE9D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G50:G71 G90:G100 G112:G117 G23:G47</xm:sqref>
        </x14:conditionalFormatting>
        <x14:conditionalFormatting xmlns:xm="http://schemas.microsoft.com/office/excel/2006/main">
          <x14:cfRule type="dataBar" id="{2B1E41B7-7350-44A9-B0BC-4D09CA9DB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G48:G49</xm:sqref>
        </x14:conditionalFormatting>
        <x14:conditionalFormatting xmlns:xm="http://schemas.microsoft.com/office/excel/2006/main">
          <x14:cfRule type="dataBar" id="{0F922A8A-EB66-41CA-AF29-9F2E019361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G72:G89</xm:sqref>
        </x14:conditionalFormatting>
        <x14:conditionalFormatting xmlns:xm="http://schemas.microsoft.com/office/excel/2006/main">
          <x14:cfRule type="dataBar" id="{18A47DD4-0CEA-4A87-8E00-FA77E4A21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G101:G111</xm:sqref>
        </x14:conditionalFormatting>
        <x14:conditionalFormatting xmlns:xm="http://schemas.microsoft.com/office/excel/2006/main">
          <x14:cfRule type="dataBar" id="{25D54DF6-2B4D-476D-B189-2431E2C3C5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G124:G135 G140:G143 G148:G151 G156:G180</xm:sqref>
        </x14:conditionalFormatting>
        <x14:conditionalFormatting xmlns:xm="http://schemas.microsoft.com/office/excel/2006/main">
          <x14:cfRule type="dataBar" id="{C510D596-D682-4413-B809-58CC7BC5EF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G118:G123</xm:sqref>
        </x14:conditionalFormatting>
        <x14:conditionalFormatting xmlns:xm="http://schemas.microsoft.com/office/excel/2006/main">
          <x14:cfRule type="dataBar" id="{6263B434-17D5-4B60-B0BD-FABEBE191C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G136:G139</xm:sqref>
        </x14:conditionalFormatting>
        <x14:conditionalFormatting xmlns:xm="http://schemas.microsoft.com/office/excel/2006/main">
          <x14:cfRule type="dataBar" id="{A3077CED-04C1-4AE6-84D7-1E3EBC47BB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G144:G147</xm:sqref>
        </x14:conditionalFormatting>
        <x14:conditionalFormatting xmlns:xm="http://schemas.microsoft.com/office/excel/2006/main">
          <x14:cfRule type="dataBar" id="{31AC3CAE-C07F-47F6-A9F8-456A46482B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G152:G155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780E960-CB2C-43B5-91DA-6F518BC3D82B}">
          <x14:formula1>
            <xm:f>Operacional!$B$2:$B$27</xm:f>
          </x14:formula1>
          <xm:sqref>C2:C180</xm:sqref>
        </x14:dataValidation>
        <x14:dataValidation type="list" allowBlank="1" showInputMessage="1" showErrorMessage="1" xr:uid="{54254188-3C93-4A8B-8321-897692383D73}">
          <x14:formula1>
            <xm:f>Operacional!$D$2:$D$11</xm:f>
          </x14:formula1>
          <xm:sqref>I102:I500</xm:sqref>
        </x14:dataValidation>
        <x14:dataValidation type="list" allowBlank="1" showInputMessage="1" showErrorMessage="1" xr:uid="{5C4F1579-2D54-43C1-B364-1CEA18A5C83D}">
          <x14:formula1>
            <xm:f>OFFSET(Operacional!$A$37,1,MATCH(C2,Operacional!$A$37:$Z$37,0)-1,COUNTA(OFFSET(Operacional!$A$37,1,MATCH(C2,Operacional!$A$37:$Z$37,0)-1,15)),1)</xm:f>
          </x14:formula1>
          <xm:sqref>D2:D180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H90:H96 H98:H105 H110 H112 H114 H116 H118:H119 H122:H123 H126:H137 H139:H140 H142:H504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topLeftCell="D1" workbookViewId="0">
      <pane ySplit="2" topLeftCell="A6" activePane="bottomLeft" state="frozen"/>
      <selection pane="bottomLeft" activeCell="J40" sqref="J40"/>
    </sheetView>
  </sheetViews>
  <sheetFormatPr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1.140625" bestFit="1" customWidth="1"/>
    <col min="15" max="15" width="17.28515625" bestFit="1" customWidth="1"/>
    <col min="16" max="16" width="17.28515625" customWidth="1"/>
    <col min="17" max="18" width="11.140625" bestFit="1" customWidth="1"/>
    <col min="19" max="19" width="32.28515625" bestFit="1" customWidth="1"/>
  </cols>
  <sheetData>
    <row r="1" spans="1:19" ht="18.75" x14ac:dyDescent="0.25">
      <c r="A1" s="46" t="s">
        <v>48</v>
      </c>
      <c r="B1" s="14"/>
      <c r="C1" s="15" t="s">
        <v>49</v>
      </c>
      <c r="D1" s="15"/>
      <c r="E1" s="15"/>
      <c r="F1" s="16"/>
      <c r="H1" s="47" t="s">
        <v>50</v>
      </c>
      <c r="I1" s="52" t="s">
        <v>51</v>
      </c>
      <c r="J1" s="50"/>
      <c r="K1" s="50"/>
      <c r="L1" s="52"/>
      <c r="M1" s="53"/>
      <c r="N1" s="48" t="s">
        <v>52</v>
      </c>
      <c r="O1" s="48"/>
      <c r="P1" s="48"/>
      <c r="Q1" s="48"/>
      <c r="R1" s="49"/>
      <c r="S1" s="37" t="s">
        <v>53</v>
      </c>
    </row>
    <row r="2" spans="1:19" x14ac:dyDescent="0.25">
      <c r="A2" s="13" t="s">
        <v>2</v>
      </c>
      <c r="B2" s="13" t="s">
        <v>54</v>
      </c>
      <c r="C2" s="13" t="s">
        <v>55</v>
      </c>
      <c r="D2" s="13" t="s">
        <v>56</v>
      </c>
      <c r="E2" s="13" t="s">
        <v>57</v>
      </c>
      <c r="F2" s="13" t="s">
        <v>58</v>
      </c>
      <c r="H2" s="39" t="s">
        <v>2</v>
      </c>
      <c r="I2" s="54" t="s">
        <v>54</v>
      </c>
      <c r="J2" s="54" t="s">
        <v>55</v>
      </c>
      <c r="K2" s="54" t="s">
        <v>56</v>
      </c>
      <c r="L2" s="54" t="s">
        <v>57</v>
      </c>
      <c r="M2" s="54" t="s">
        <v>58</v>
      </c>
      <c r="N2" s="51" t="s">
        <v>54</v>
      </c>
      <c r="O2" s="12" t="s">
        <v>55</v>
      </c>
      <c r="P2" s="12" t="s">
        <v>56</v>
      </c>
      <c r="Q2" s="38" t="s">
        <v>57</v>
      </c>
      <c r="R2" s="12" t="s">
        <v>58</v>
      </c>
      <c r="S2" s="18" t="s">
        <v>58</v>
      </c>
    </row>
    <row r="3" spans="1:19" x14ac:dyDescent="0.25">
      <c r="A3" s="3" t="s">
        <v>18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0</v>
      </c>
      <c r="G3" s="17"/>
      <c r="H3" s="3" t="s">
        <v>59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- 1'!M3,PAPI20_22_23[Ano],2023)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21</v>
      </c>
      <c r="B4" s="40">
        <f>SUMIFS(PAPI20_21[Recurso financeiro estimado no ano (R$) - CFURH],PAPI20_21[SubPDC],A4,PAPI20_21[Ano],2021)</f>
        <v>0</v>
      </c>
      <c r="C4" s="40">
        <f>SUMIFS(PAPI20_21[Recurso financeiro estimado no ano
(R$) - Cobrança Estadual],PAPI20_21[SubPDC],A4,PAPI20_21[Ano],2021)</f>
        <v>0</v>
      </c>
      <c r="D4" s="40">
        <f>SUMIFS(PAPI20_21[Recurso financeiro estimado no ano
(R$) - Cobrança Federal],PAPI20_21[SubPDC],A4,PAPI20_21[Ano],2021)</f>
        <v>0</v>
      </c>
      <c r="E4" s="40">
        <f>SUMIFS(PAPI20_21[Recurso financeiro estimado no ano (R$) - Outras],PAPI20_21[SubPDC],A4,PAPI20_21[Ano],2021)</f>
        <v>0</v>
      </c>
      <c r="F4" s="41">
        <f t="shared" si="0"/>
        <v>0</v>
      </c>
      <c r="H4" s="3" t="s">
        <v>21</v>
      </c>
      <c r="I4" s="45">
        <f>SUMIFS(PAPI20_22_23[Recurso financeiro estimado no ano (R$) - CFURH],PAPI20_22_23[SubPDC],'Consolidaçao - 1'!H4,PAPI20_22_23[Ano],2022)</f>
        <v>0</v>
      </c>
      <c r="J4" s="45">
        <f>SUMIFS(PAPI20_22_23[Recurso financeiro estimado no ano
(R$) - Cobrança Estadual],PAPI20_22_23[SubPDC],'Consolidaçao - 1'!H4,PAPI20_22_23[Ano],2022)</f>
        <v>306851.86</v>
      </c>
      <c r="K4" s="45">
        <f>SUMIFS(PAPI20_22_23[Recurso financeiro estimado no ano
(R$) - Cobrança Federal],PAPI20_22_23[SubPDC],'Consolidaçao - 1'!H4,PAPI20_22_23[Ano],2022)</f>
        <v>0</v>
      </c>
      <c r="L4" s="45">
        <f>SUMIFS(PAPI20_22_23[Recurso financeiro estimado no ano (R$) - Outras],PAPI20_22_23[SubPDC],'Consolidaçao - 1'!H4,PAPI20_22_23[Ano],2022)</f>
        <v>0</v>
      </c>
      <c r="M4" s="42">
        <f t="shared" si="1"/>
        <v>306851.86</v>
      </c>
      <c r="N4" s="45">
        <f>SUMIFS(PAPI20_22_23[Recurso financeiro estimado no ano (R$) - CFURH],PAPI20_22_23[SubPDC],'Consolidaçao - 1'!H4,PAPI20_22_23[Ano],2023)</f>
        <v>0</v>
      </c>
      <c r="O4" s="45">
        <f>SUMIFS(PAPI20_22_23[Recurso financeiro estimado no ano
(R$) - Cobrança Estadual],PAPI20_22_23[SubPDC],'Consolidaçao - 1'!M4,PAPI20_22_23[Ano],2023)</f>
        <v>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0</v>
      </c>
      <c r="S4" s="44">
        <f t="shared" ref="S4:S28" si="3">SUM(M4,R4)</f>
        <v>306851.86</v>
      </c>
    </row>
    <row r="5" spans="1:19" x14ac:dyDescent="0.25">
      <c r="A5" s="3" t="s">
        <v>23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60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- 1'!M5,PAPI20_22_23[Ano],2023)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24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0</v>
      </c>
      <c r="D6" s="40">
        <f>SUMIFS(PAPI20_21[Recurso financeiro estimado no ano
(R$) - Cobrança Federal],PAPI20_21[SubPDC],A6,PAPI20_21[Ano],2021)</f>
        <v>0</v>
      </c>
      <c r="E6" s="40">
        <f>SUMIFS(PAPI20_21[Recurso financeiro estimado no ano (R$) - Outras],PAPI20_21[SubPDC],A6,PAPI20_21[Ano],2021)</f>
        <v>0</v>
      </c>
      <c r="F6" s="41">
        <f t="shared" si="0"/>
        <v>0</v>
      </c>
      <c r="H6" s="3" t="s">
        <v>39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0</v>
      </c>
      <c r="K6" s="45">
        <f>SUMIFS(PAPI20_22_23[Recurso financeiro estimado no ano
(R$) - Cobrança Federal],PAPI20_22_23[SubPDC],'Consolidaçao - 1'!H6,PAPI20_22_23[Ano],2022)</f>
        <v>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0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- 1'!M6,PAPI20_22_23[Ano],2023)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0</v>
      </c>
    </row>
    <row r="7" spans="1:19" x14ac:dyDescent="0.25">
      <c r="A7" s="3" t="s">
        <v>25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27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0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0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- 1'!M7,PAPI20_22_23[Ano],2023)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0</v>
      </c>
    </row>
    <row r="8" spans="1:19" x14ac:dyDescent="0.25">
      <c r="A8" s="3" t="s">
        <v>26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40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0</v>
      </c>
      <c r="M8" s="42">
        <f t="shared" si="1"/>
        <v>0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- 1'!M8,PAPI20_22_23[Ano],2023)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0</v>
      </c>
    </row>
    <row r="9" spans="1:19" x14ac:dyDescent="0.25">
      <c r="A9" s="3" t="s">
        <v>61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42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578297.72</v>
      </c>
      <c r="K9" s="45">
        <f>SUMIFS(PAPI20_22_23[Recurso financeiro estimado no ano
(R$) - Cobrança Federal],PAPI20_22_23[SubPDC],'Consolidaçao - 1'!H9,PAPI20_22_23[Ano],2022)</f>
        <v>0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578297.72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- 1'!M9,PAPI20_22_23[Ano],2023)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578297.72</v>
      </c>
    </row>
    <row r="10" spans="1:19" x14ac:dyDescent="0.25">
      <c r="A10" s="3" t="s">
        <v>62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43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0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0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- 1'!M10,PAPI20_22_23[Ano],2023)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0</v>
      </c>
    </row>
    <row r="11" spans="1:19" x14ac:dyDescent="0.25">
      <c r="A11" s="3" t="s">
        <v>39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44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- 1'!M11,PAPI20_22_23[Ano],2023)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0</v>
      </c>
    </row>
    <row r="12" spans="1:19" x14ac:dyDescent="0.25">
      <c r="A12" s="3" t="s">
        <v>27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0</v>
      </c>
      <c r="E12" s="40">
        <f>SUMIFS(PAPI20_21[Recurso financeiro estimado no ano (R$) - Outras],PAPI20_21[SubPDC],A12,PAPI20_21[Ano],2021)</f>
        <v>0</v>
      </c>
      <c r="F12" s="41">
        <f t="shared" si="0"/>
        <v>0</v>
      </c>
      <c r="H12" s="3" t="s">
        <v>29</v>
      </c>
      <c r="I12" s="45">
        <f>SUMIFS(PAPI20_22_23[Recurso financeiro estimado no ano (R$) - CFURH],PAPI20_22_23[SubPDC],'Consolidaçao - 1'!H12,PAPI20_22_23[Ano],2022)</f>
        <v>0</v>
      </c>
      <c r="J12" s="45">
        <f>SUMIFS(PAPI20_22_23[Recurso financeiro estimado no ano
(R$) - Cobrança Estadual],PAPI20_22_23[SubPDC],'Consolidaçao - 1'!H12,PAPI20_22_23[Ano],2022)</f>
        <v>300950.84999999998</v>
      </c>
      <c r="K12" s="45">
        <f>SUMIFS(PAPI20_22_23[Recurso financeiro estimado no ano
(R$) - Cobrança Federal],PAPI20_22_23[SubPDC],'Consolidaçao - 1'!H12,PAPI20_22_23[Ano],2022)</f>
        <v>0</v>
      </c>
      <c r="L12" s="45">
        <f>SUMIFS(PAPI20_22_23[Recurso financeiro estimado no ano (R$) - Outras],PAPI20_22_23[SubPDC],'Consolidaçao - 1'!H12,PAPI20_22_23[Ano],2022)</f>
        <v>0</v>
      </c>
      <c r="M12" s="42">
        <f t="shared" si="1"/>
        <v>300950.84999999998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- 1'!M12,PAPI20_22_23[Ano],2023)</f>
        <v>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0</v>
      </c>
      <c r="S12" s="44">
        <f t="shared" si="3"/>
        <v>300950.84999999998</v>
      </c>
    </row>
    <row r="13" spans="1:19" x14ac:dyDescent="0.25">
      <c r="A13" s="3" t="s">
        <v>63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64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- 1'!M13,PAPI20_22_23[Ano],2023)</f>
        <v>0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25">
      <c r="A14" s="3" t="s">
        <v>28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0</v>
      </c>
      <c r="E14" s="40">
        <f>SUMIFS(PAPI20_21[Recurso financeiro estimado no ano (R$) - Outras],PAPI20_21[SubPDC],A14,PAPI20_21[Ano],2021)</f>
        <v>0</v>
      </c>
      <c r="F14" s="41">
        <f t="shared" si="0"/>
        <v>0</v>
      </c>
      <c r="H14" s="3" t="s">
        <v>65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0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0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- 1'!M14,PAPI20_22_23[Ano],2023)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0</v>
      </c>
    </row>
    <row r="15" spans="1:19" x14ac:dyDescent="0.25">
      <c r="A15" s="3" t="s">
        <v>66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67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29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0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0</v>
      </c>
      <c r="F16" s="41">
        <f t="shared" si="0"/>
        <v>0</v>
      </c>
      <c r="H16" s="3" t="s">
        <v>45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0</v>
      </c>
      <c r="M16" s="42">
        <f t="shared" si="1"/>
        <v>0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0</v>
      </c>
      <c r="R16" s="43">
        <f t="shared" si="2"/>
        <v>0</v>
      </c>
      <c r="S16" s="44">
        <f t="shared" si="3"/>
        <v>0</v>
      </c>
    </row>
    <row r="17" spans="1:19" x14ac:dyDescent="0.25">
      <c r="A17" s="3" t="s">
        <v>68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800128.2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800128.2</v>
      </c>
      <c r="H17" s="3" t="s">
        <v>46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283247.86</v>
      </c>
      <c r="K17" s="45">
        <f>SUMIFS(PAPI20_22_23[Recurso financeiro estimado no ano
(R$) - Cobrança Federal],PAPI20_22_23[SubPDC],'Consolidaçao - 1'!H17,PAPI20_22_23[Ano],2022)</f>
        <v>0</v>
      </c>
      <c r="L17" s="45">
        <f>SUMIFS(PAPI20_22_23[Recurso financeiro estimado no ano (R$) - Outras],PAPI20_22_23[SubPDC],'Consolidaçao - 1'!H17,PAPI20_22_23[Ano],2022)</f>
        <v>0</v>
      </c>
      <c r="M17" s="42">
        <f t="shared" si="1"/>
        <v>283247.86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611000.35</v>
      </c>
      <c r="P17" s="45">
        <f>SUMIFS(PAPI20_22_23[Recurso financeiro estimado no ano
(R$) - Cobrança Federal],PAPI20_22_23[SubPDC],'Consolidaçao - 1'!H17,PAPI20_22_23[Ano],2023)</f>
        <v>0</v>
      </c>
      <c r="Q17" s="45">
        <f>SUMIFS(PAPI20_22_23[Recurso financeiro estimado no ano (R$) - Outras],PAPI20_22_23[SubPDC],'Consolidaçao - 1'!H17,PAPI20_22_23[Ano],2023)</f>
        <v>0</v>
      </c>
      <c r="R17" s="43">
        <f t="shared" si="2"/>
        <v>611000.35</v>
      </c>
      <c r="S17" s="44">
        <f t="shared" si="3"/>
        <v>894248.21</v>
      </c>
    </row>
    <row r="18" spans="1:19" x14ac:dyDescent="0.25">
      <c r="A18" s="3" t="s">
        <v>69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783727.73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783727.73</v>
      </c>
      <c r="H18" s="3" t="s">
        <v>70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0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0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0</v>
      </c>
      <c r="S18" s="44">
        <f t="shared" si="3"/>
        <v>0</v>
      </c>
    </row>
    <row r="19" spans="1:19" x14ac:dyDescent="0.25">
      <c r="A19" s="3" t="s">
        <v>71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264940.53999999998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264940.53999999998</v>
      </c>
      <c r="H19" s="3" t="s">
        <v>34</v>
      </c>
      <c r="I19" s="45">
        <f>SUMIFS(PAPI20_22_23[Recurso financeiro estimado no ano (R$) - CFURH],PAPI20_22_23[SubPDC],'Consolidaçao - 1'!H19,PAPI20_22_23[Ano],2022)</f>
        <v>541168.18999999994</v>
      </c>
      <c r="J19" s="45">
        <f>SUMIFS(PAPI20_22_23[Recurso financeiro estimado no ano
(R$) - Cobrança Estadual],PAPI20_22_23[SubPDC],'Consolidaçao - 1'!H19,PAPI20_22_23[Ano],2022)</f>
        <v>934081.09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0</v>
      </c>
      <c r="M19" s="42">
        <f t="shared" si="1"/>
        <v>1475249.2799999998</v>
      </c>
      <c r="N19" s="45">
        <f>SUMIFS(PAPI20_22_23[Recurso financeiro estimado no ano (R$) - CFURH],PAPI20_22_23[SubPDC],'Consolidaçao - 1'!H19,PAPI20_22_23[Ano],2023)</f>
        <v>714062.13</v>
      </c>
      <c r="O19" s="45">
        <f>SUMIFS(PAPI20_22_23[Recurso financeiro estimado no ano
(R$) - Cobrança Estadual],PAPI20_22_23[SubPDC],'Consolidaçao - 1'!H19,PAPI20_22_23[Ano],2023)</f>
        <v>889813.8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0</v>
      </c>
      <c r="R19" s="43">
        <f t="shared" si="2"/>
        <v>1603875.9300000002</v>
      </c>
      <c r="S19" s="44">
        <f t="shared" si="3"/>
        <v>3079125.21</v>
      </c>
    </row>
    <row r="20" spans="1:19" x14ac:dyDescent="0.25">
      <c r="A20" s="3" t="s">
        <v>72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73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31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0</v>
      </c>
      <c r="F21" s="41">
        <f t="shared" si="0"/>
        <v>0</v>
      </c>
      <c r="H21" s="3" t="s">
        <v>74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33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554057.63</v>
      </c>
      <c r="D22" s="40">
        <f>SUMIFS(PAPI20_21[Recurso financeiro estimado no ano
(R$) - Cobrança Federal],PAPI20_21[SubPDC],A22,PAPI20_21[Ano],2021)</f>
        <v>0</v>
      </c>
      <c r="E22" s="40">
        <f>SUMIFS(PAPI20_21[Recurso financeiro estimado no ano (R$) - Outras],PAPI20_21[SubPDC],A22,PAPI20_21[Ano],2021)</f>
        <v>0</v>
      </c>
      <c r="F22" s="41">
        <f t="shared" si="0"/>
        <v>554057.63</v>
      </c>
      <c r="H22" s="3" t="s">
        <v>75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1062179.48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1062179.48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229125.16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229125.16</v>
      </c>
      <c r="S22" s="44">
        <f t="shared" si="3"/>
        <v>1291304.6399999999</v>
      </c>
    </row>
    <row r="23" spans="1:19" x14ac:dyDescent="0.25">
      <c r="A23" s="3" t="s">
        <v>34</v>
      </c>
      <c r="B23" s="40">
        <f>SUMIFS(PAPI20_21[Recurso financeiro estimado no ano (R$) - CFURH],PAPI20_21[SubPDC],A23,PAPI20_21[Ano],2021)</f>
        <v>833082.08</v>
      </c>
      <c r="C23" s="40">
        <f>SUMIFS(PAPI20_21[Recurso financeiro estimado no ano
(R$) - Cobrança Estadual],PAPI20_21[SubPDC],A23,PAPI20_21[Ano],2021)</f>
        <v>238999.76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0</v>
      </c>
      <c r="F23" s="41">
        <f t="shared" si="0"/>
        <v>1072081.8399999999</v>
      </c>
      <c r="H23" s="3" t="s">
        <v>76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25">
      <c r="A24" s="3" t="s">
        <v>73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77</v>
      </c>
      <c r="I24" s="45">
        <f>SUMIFS(PAPI20_22_23[Recurso financeiro estimado no ano (R$) - CFURH],PAPI20_22_23[SubPDC],'Consolidaçao - 1'!H24,PAPI20_22_23[Ano],2022)</f>
        <v>317828.94</v>
      </c>
      <c r="J24" s="45">
        <f>SUMIFS(PAPI20_22_23[Recurso financeiro estimado no ano
(R$) - Cobrança Estadual],PAPI20_22_23[SubPDC],'Consolidaçao - 1'!H24,PAPI20_22_23[Ano],2022)</f>
        <v>1275440.29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1593269.23</v>
      </c>
      <c r="N24" s="45">
        <f>SUMIFS(PAPI20_22_23[Recurso financeiro estimado no ano (R$) - CFURH],PAPI20_22_23[SubPDC],'Consolidaçao - 1'!H24,PAPI20_22_23[Ano],2023)</f>
        <v>419369.82</v>
      </c>
      <c r="O24" s="45">
        <f>SUMIFS(PAPI20_22_23[Recurso financeiro estimado no ano
(R$) - Cobrança Estadual],PAPI20_22_23[SubPDC],'Consolidaçao - 1'!H24,PAPI20_22_23[Ano],2023)</f>
        <v>1490006.29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1909376.11</v>
      </c>
      <c r="S24" s="44">
        <f t="shared" si="3"/>
        <v>3502645.34</v>
      </c>
    </row>
    <row r="25" spans="1:19" x14ac:dyDescent="0.25">
      <c r="A25" s="3" t="s">
        <v>74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78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79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35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0</v>
      </c>
      <c r="K26" s="45">
        <f>SUMIFS(PAPI20_22_23[Recurso financeiro estimado no ano
(R$) - Cobrança Federal],PAPI20_22_23[SubPDC],'Consolidaçao - 1'!H26,PAPI20_22_23[Ano],2022)</f>
        <v>0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0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0</v>
      </c>
      <c r="P26" s="45">
        <f>SUMIFS(PAPI20_22_23[Recurso financeiro estimado no ano
(R$) - Cobrança Federal],PAPI20_22_23[SubPDC],'Consolidaçao - 1'!H26,PAPI20_22_23[Ano],2023)</f>
        <v>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0</v>
      </c>
      <c r="S26" s="44">
        <f t="shared" si="3"/>
        <v>0</v>
      </c>
    </row>
    <row r="27" spans="1:19" x14ac:dyDescent="0.25">
      <c r="A27" s="3" t="s">
        <v>80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300743.51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300743.51</v>
      </c>
      <c r="H27" s="3" t="s">
        <v>47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150475.43</v>
      </c>
      <c r="K27" s="45">
        <f>SUMIFS(PAPI20_22_23[Recurso financeiro estimado no ano
(R$) - Cobrança Federal],PAPI20_22_23[SubPDC],'Consolidaçao - 1'!H27,PAPI20_22_23[Ano],2022)</f>
        <v>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150475.43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152750.1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152750.1</v>
      </c>
      <c r="S27" s="44">
        <f t="shared" si="3"/>
        <v>303225.53000000003</v>
      </c>
    </row>
    <row r="28" spans="1:19" x14ac:dyDescent="0.25">
      <c r="A28" s="3" t="s">
        <v>81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36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150475.43</v>
      </c>
      <c r="K28" s="45">
        <f>SUMIFS(PAPI20_22_23[Recurso financeiro estimado no ano
(R$) - Cobrança Federal],PAPI20_22_23[SubPDC],'Consolidaçao - 1'!H28,PAPI20_22_23[Ano],2022)</f>
        <v>0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150475.43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152750.1</v>
      </c>
      <c r="P28" s="45">
        <f>SUMIFS(PAPI20_22_23[Recurso financeiro estimado no ano
(R$) - Cobrança Federal],PAPI20_22_23[SubPDC],'Consolidaçao - 1'!H28,PAPI20_22_23[Ano],2023)</f>
        <v>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152750.1</v>
      </c>
      <c r="S28" s="44">
        <f t="shared" si="3"/>
        <v>303225.53000000003</v>
      </c>
    </row>
    <row r="29" spans="1:19" x14ac:dyDescent="0.25">
      <c r="A29" s="3" t="s">
        <v>82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</row>
    <row r="30" spans="1:19" ht="18.75" x14ac:dyDescent="0.25">
      <c r="A30" s="3" t="s">
        <v>83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50</v>
      </c>
      <c r="I30" s="64" t="s">
        <v>19</v>
      </c>
      <c r="J30" s="64" t="s">
        <v>30</v>
      </c>
      <c r="K30" s="64" t="s">
        <v>84</v>
      </c>
    </row>
    <row r="31" spans="1:19" x14ac:dyDescent="0.25">
      <c r="A31" s="3" t="s">
        <v>85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2336275.3899999997</v>
      </c>
      <c r="J31" s="63">
        <f>SUMIF(PAPI20_22_23[Prioridade do SubPDC],J$30,PAPI20_22_23[Recurso financeiro estimado no ano
(R$)])</f>
        <v>9171450.9100000001</v>
      </c>
      <c r="K31" s="63">
        <f>SUMIF(PAPI20_22_23[Prioridade do SubPDC],K$30,PAPI20_22_23[Recurso financeiro estimado no ano
(R$)])</f>
        <v>2030775.28</v>
      </c>
    </row>
    <row r="32" spans="1:19" x14ac:dyDescent="0.25">
      <c r="A32" s="3" t="s">
        <v>35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248144.07</v>
      </c>
      <c r="D32" s="40">
        <f>SUMIFS(PAPI20_21[Recurso financeiro estimado no ano
(R$) - Cobrança Federal],PAPI20_21[SubPDC],A32,PAPI20_21[Ano],2021)</f>
        <v>0</v>
      </c>
      <c r="E32" s="40">
        <f>SUMIFS(PAPI20_21[Recurso financeiro estimado no ano (R$) - Outras],PAPI20_21[SubPDC],A32,PAPI20_21[Ano],2021)</f>
        <v>0</v>
      </c>
      <c r="F32" s="41">
        <f t="shared" si="0"/>
        <v>248144.07</v>
      </c>
      <c r="I32" s="65">
        <f>IFERROR(I31/SUM(I31:K31),"")</f>
        <v>0.17256528547083122</v>
      </c>
      <c r="J32" s="65">
        <f>IFERROR(J31/SUM(I31:K31),"")</f>
        <v>0.67743471135304179</v>
      </c>
      <c r="K32" s="65">
        <f>IFERROR(K31/SUM(I31:K31),"")</f>
        <v>0.15000000317612697</v>
      </c>
    </row>
    <row r="33" spans="1:6" x14ac:dyDescent="0.25">
      <c r="A33" s="3" t="s">
        <v>47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245372.88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245372.88</v>
      </c>
    </row>
    <row r="34" spans="1:6" x14ac:dyDescent="0.25">
      <c r="A34" s="3" t="s">
        <v>36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0</v>
      </c>
      <c r="E34" s="40">
        <f>SUMIFS(PAPI20_21[Recurso financeiro estimado no ano (R$) - Outras],PAPI20_21[SubPDC],A34,PAPI20_21[Ano],2021)</f>
        <v>0</v>
      </c>
      <c r="F34" s="41">
        <f t="shared" si="0"/>
        <v>0</v>
      </c>
    </row>
    <row r="36" spans="1:6" ht="18.75" x14ac:dyDescent="0.25">
      <c r="A36" s="46" t="s">
        <v>48</v>
      </c>
      <c r="B36" s="62" t="s">
        <v>19</v>
      </c>
      <c r="C36" s="62" t="s">
        <v>30</v>
      </c>
      <c r="D36" s="62" t="s">
        <v>84</v>
      </c>
    </row>
    <row r="37" spans="1:6" x14ac:dyDescent="0.25">
      <c r="A37" s="60" t="s">
        <v>2</v>
      </c>
      <c r="B37" s="61">
        <f>SUMIF(PAPI20_21[Prioridade do SubPDC],B$36,PAPI20_21[Recurso financeiro estimado no ano
(R$)])</f>
        <v>0</v>
      </c>
      <c r="C37" s="61">
        <f>SUMIF(PAPI20_21[Prioridade do SubPDC],C$36,PAPI20_21[Recurso financeiro estimado no ano
(R$)])</f>
        <v>3474935.9400000004</v>
      </c>
      <c r="D37" s="61">
        <f>SUMIF(PAPI20_21[Prioridade do SubPDC],D$36,PAPI20_21[Recurso financeiro estimado no ano
(R$)])</f>
        <v>794260.46000000008</v>
      </c>
    </row>
    <row r="38" spans="1:6" x14ac:dyDescent="0.25">
      <c r="A38" s="9"/>
      <c r="B38" s="65">
        <f>B37/SUM(B37:D37)</f>
        <v>0</v>
      </c>
      <c r="C38" s="65">
        <f>C37/SUM(B37:D37)</f>
        <v>0.81395551162743418</v>
      </c>
      <c r="D38" s="65">
        <f>D37/SUM(B37:D37)</f>
        <v>0.18604448837256585</v>
      </c>
    </row>
    <row r="39" spans="1:6" x14ac:dyDescent="0.25">
      <c r="A39" s="9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9"/>
    </row>
    <row r="45" spans="1:6" x14ac:dyDescent="0.2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85" zoomScaleNormal="85" workbookViewId="0">
      <selection activeCell="C14" sqref="C14"/>
    </sheetView>
  </sheetViews>
  <sheetFormatPr defaultRowHeight="15" x14ac:dyDescent="0.25"/>
  <cols>
    <col min="1" max="1" width="24" style="66" bestFit="1" customWidth="1"/>
    <col min="2" max="2" width="11.7109375" style="66" bestFit="1" customWidth="1"/>
    <col min="3" max="3" width="16.5703125" style="66" bestFit="1" customWidth="1"/>
    <col min="4" max="4" width="26" style="66" bestFit="1" customWidth="1"/>
    <col min="5" max="5" width="25.140625" bestFit="1" customWidth="1"/>
    <col min="6" max="6" width="19.7109375" bestFit="1" customWidth="1"/>
    <col min="7" max="7" width="18.85546875" bestFit="1" customWidth="1"/>
    <col min="8" max="8" width="23.5703125" bestFit="1" customWidth="1"/>
    <col min="9" max="9" width="13.7109375" bestFit="1" customWidth="1"/>
    <col min="10" max="10" width="16.140625" bestFit="1" customWidth="1"/>
    <col min="11" max="11" width="20.28515625" bestFit="1" customWidth="1"/>
    <col min="18" max="16384" width="9.140625" style="66"/>
  </cols>
  <sheetData>
    <row r="1" spans="1:3" x14ac:dyDescent="0.25">
      <c r="A1" s="127" t="s">
        <v>214</v>
      </c>
      <c r="B1" s="127"/>
      <c r="C1" s="127"/>
    </row>
    <row r="2" spans="1:3" x14ac:dyDescent="0.25">
      <c r="A2" s="127" t="s">
        <v>215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86</v>
      </c>
      <c r="B69" s="66" t="s">
        <v>87</v>
      </c>
      <c r="C69" s="66" t="s">
        <v>88</v>
      </c>
      <c r="D69" s="66" t="s">
        <v>89</v>
      </c>
      <c r="E69" s="66" t="s">
        <v>90</v>
      </c>
      <c r="F69" s="66" t="s">
        <v>91</v>
      </c>
    </row>
    <row r="70" spans="1:6" s="66" customFormat="1" x14ac:dyDescent="0.25">
      <c r="A70" s="129" t="s">
        <v>21</v>
      </c>
      <c r="B70" s="130">
        <v>917852.17999999993</v>
      </c>
      <c r="C70" s="130">
        <v>917.85217999999998</v>
      </c>
      <c r="D70" s="131">
        <v>917852.18</v>
      </c>
      <c r="E70" s="131"/>
      <c r="F70" s="131"/>
    </row>
    <row r="71" spans="1:6" s="66" customFormat="1" x14ac:dyDescent="0.25">
      <c r="A71" s="129" t="s">
        <v>42</v>
      </c>
      <c r="B71" s="130">
        <v>1418423.21</v>
      </c>
      <c r="C71" s="130">
        <v>1418.4232099999999</v>
      </c>
      <c r="D71" s="131">
        <v>1418423.21</v>
      </c>
      <c r="E71" s="131"/>
      <c r="F71" s="131"/>
    </row>
    <row r="72" spans="1:6" s="66" customFormat="1" x14ac:dyDescent="0.25">
      <c r="A72" s="129" t="s">
        <v>29</v>
      </c>
      <c r="B72" s="130">
        <v>1217451.3799999999</v>
      </c>
      <c r="C72" s="130">
        <v>1217.45138</v>
      </c>
      <c r="D72" s="131">
        <v>1217451.3799999999</v>
      </c>
      <c r="E72" s="131"/>
      <c r="F72" s="131"/>
    </row>
    <row r="73" spans="1:6" s="66" customFormat="1" x14ac:dyDescent="0.25">
      <c r="A73" s="129" t="s">
        <v>68</v>
      </c>
      <c r="B73" s="130">
        <v>800128.2</v>
      </c>
      <c r="C73" s="130">
        <v>800.12819999999999</v>
      </c>
      <c r="D73" s="131">
        <v>800128.2</v>
      </c>
      <c r="E73" s="131">
        <v>0</v>
      </c>
      <c r="F73" s="131">
        <v>0</v>
      </c>
    </row>
    <row r="74" spans="1:6" s="66" customFormat="1" x14ac:dyDescent="0.25">
      <c r="A74" s="129" t="s">
        <v>69</v>
      </c>
      <c r="B74" s="130">
        <v>783727.73</v>
      </c>
      <c r="C74" s="130">
        <v>783.72772999999995</v>
      </c>
      <c r="D74" s="131">
        <v>783727.73</v>
      </c>
      <c r="E74" s="131">
        <v>0</v>
      </c>
      <c r="F74" s="131">
        <v>0</v>
      </c>
    </row>
    <row r="75" spans="1:6" s="66" customFormat="1" x14ac:dyDescent="0.25">
      <c r="A75" s="129" t="s">
        <v>65</v>
      </c>
      <c r="B75" s="130">
        <v>611000.35</v>
      </c>
      <c r="C75" s="130">
        <v>611.00035000000003</v>
      </c>
      <c r="D75" s="131">
        <v>611000.35</v>
      </c>
      <c r="E75" s="131"/>
      <c r="F75" s="131"/>
    </row>
    <row r="76" spans="1:6" s="66" customFormat="1" x14ac:dyDescent="0.25">
      <c r="A76" s="129" t="s">
        <v>71</v>
      </c>
      <c r="B76" s="130">
        <v>264940.53999999998</v>
      </c>
      <c r="C76" s="130">
        <v>264.94054</v>
      </c>
      <c r="D76" s="131">
        <v>264940.53999999998</v>
      </c>
      <c r="E76" s="131">
        <v>0</v>
      </c>
      <c r="F76" s="131">
        <v>0</v>
      </c>
    </row>
    <row r="77" spans="1:6" s="66" customFormat="1" x14ac:dyDescent="0.25">
      <c r="A77" s="129" t="s">
        <v>46</v>
      </c>
      <c r="B77" s="130">
        <v>894248.21</v>
      </c>
      <c r="C77" s="130">
        <v>894.24820999999997</v>
      </c>
      <c r="D77" s="131">
        <v>894248.21</v>
      </c>
      <c r="E77" s="131"/>
      <c r="F77" s="131"/>
    </row>
    <row r="78" spans="1:6" s="66" customFormat="1" x14ac:dyDescent="0.25">
      <c r="A78" s="129" t="s">
        <v>33</v>
      </c>
      <c r="B78" s="130">
        <v>554057.63</v>
      </c>
      <c r="C78" s="130">
        <v>554.05763000000002</v>
      </c>
      <c r="D78" s="131">
        <v>554057.63</v>
      </c>
      <c r="E78" s="131">
        <v>0</v>
      </c>
      <c r="F78" s="131">
        <v>0</v>
      </c>
    </row>
    <row r="79" spans="1:6" s="66" customFormat="1" x14ac:dyDescent="0.25">
      <c r="A79" s="129" t="s">
        <v>34</v>
      </c>
      <c r="B79" s="130">
        <v>4151207.05</v>
      </c>
      <c r="C79" s="130">
        <v>4151.20705</v>
      </c>
      <c r="D79" s="131">
        <v>2062894.65</v>
      </c>
      <c r="E79" s="131">
        <v>0</v>
      </c>
      <c r="F79" s="131">
        <v>0</v>
      </c>
    </row>
    <row r="80" spans="1:6" s="66" customFormat="1" x14ac:dyDescent="0.25">
      <c r="A80" s="129" t="s">
        <v>75</v>
      </c>
      <c r="B80" s="130">
        <v>1291304.6399999999</v>
      </c>
      <c r="C80" s="130">
        <v>1291.3046399999998</v>
      </c>
      <c r="D80" s="131">
        <v>1291304.6399999999</v>
      </c>
      <c r="E80" s="131"/>
      <c r="F80" s="131"/>
    </row>
    <row r="81" spans="1:6" s="66" customFormat="1" x14ac:dyDescent="0.25">
      <c r="A81" s="129" t="s">
        <v>80</v>
      </c>
      <c r="B81" s="130">
        <v>300743.51</v>
      </c>
      <c r="C81" s="130">
        <v>300.74351000000001</v>
      </c>
      <c r="D81" s="131">
        <v>300743.51</v>
      </c>
      <c r="E81" s="131">
        <v>0</v>
      </c>
      <c r="F81" s="131">
        <v>0</v>
      </c>
    </row>
    <row r="82" spans="1:6" s="66" customFormat="1" x14ac:dyDescent="0.25">
      <c r="A82" s="129" t="s">
        <v>77</v>
      </c>
      <c r="B82" s="130">
        <v>3502645.34</v>
      </c>
      <c r="C82" s="130">
        <v>3502.64534</v>
      </c>
      <c r="D82" s="131">
        <v>2765446.58</v>
      </c>
      <c r="E82" s="131"/>
      <c r="F82" s="131"/>
    </row>
    <row r="83" spans="1:6" s="66" customFormat="1" x14ac:dyDescent="0.25">
      <c r="A83" s="129" t="s">
        <v>35</v>
      </c>
      <c r="B83" s="130">
        <v>248144.07</v>
      </c>
      <c r="C83" s="130">
        <v>248.14407</v>
      </c>
      <c r="D83" s="131">
        <v>248144.07</v>
      </c>
      <c r="E83" s="131">
        <v>0</v>
      </c>
      <c r="F83" s="131">
        <v>0</v>
      </c>
    </row>
    <row r="84" spans="1:6" s="66" customFormat="1" x14ac:dyDescent="0.25">
      <c r="A84" s="129" t="s">
        <v>47</v>
      </c>
      <c r="B84" s="130">
        <v>548598.41</v>
      </c>
      <c r="C84" s="130">
        <v>548.59841000000006</v>
      </c>
      <c r="D84" s="131">
        <v>548598.41</v>
      </c>
      <c r="E84" s="131">
        <v>0</v>
      </c>
      <c r="F84" s="131">
        <v>0</v>
      </c>
    </row>
    <row r="85" spans="1:6" s="66" customFormat="1" x14ac:dyDescent="0.25">
      <c r="A85" s="129" t="s">
        <v>36</v>
      </c>
      <c r="B85" s="130">
        <v>303225.53000000003</v>
      </c>
      <c r="C85" s="130">
        <v>303.22553000000005</v>
      </c>
      <c r="D85" s="131">
        <v>303225.53000000003</v>
      </c>
      <c r="E85" s="131"/>
      <c r="F85" s="131"/>
    </row>
    <row r="86" spans="1:6" s="66" customFormat="1" x14ac:dyDescent="0.25">
      <c r="A86" s="129" t="s">
        <v>216</v>
      </c>
      <c r="B86" s="130">
        <v>17807697.98</v>
      </c>
      <c r="C86" s="130">
        <v>17807.697980000001</v>
      </c>
      <c r="D86" s="131">
        <v>14982186.82</v>
      </c>
      <c r="E86" s="131">
        <v>0</v>
      </c>
      <c r="F86" s="131">
        <v>0</v>
      </c>
    </row>
    <row r="87" spans="1:6" s="66" customFormat="1" x14ac:dyDescent="0.25">
      <c r="A87"/>
      <c r="B87"/>
      <c r="C87"/>
      <c r="D87"/>
      <c r="E87"/>
      <c r="F87"/>
    </row>
    <row r="88" spans="1:6" s="66" customFormat="1" x14ac:dyDescent="0.25">
      <c r="A88"/>
      <c r="B88"/>
      <c r="C88"/>
      <c r="D88"/>
      <c r="E88"/>
      <c r="F88"/>
    </row>
    <row r="89" spans="1:6" s="66" customFormat="1" x14ac:dyDescent="0.25">
      <c r="A89"/>
      <c r="B89"/>
      <c r="C89"/>
      <c r="D89"/>
      <c r="E89"/>
      <c r="F89"/>
    </row>
    <row r="90" spans="1:6" s="66" customFormat="1" x14ac:dyDescent="0.25">
      <c r="A90"/>
      <c r="B90"/>
      <c r="C90"/>
      <c r="D90"/>
      <c r="E90"/>
      <c r="F90"/>
    </row>
    <row r="91" spans="1:6" s="66" customFormat="1" x14ac:dyDescent="0.25">
      <c r="A91"/>
      <c r="B91"/>
      <c r="C91"/>
      <c r="D91"/>
      <c r="E91"/>
      <c r="F91"/>
    </row>
    <row r="92" spans="1:6" s="66" customFormat="1" x14ac:dyDescent="0.25">
      <c r="A92"/>
      <c r="B92"/>
      <c r="C92"/>
      <c r="D92"/>
      <c r="E92"/>
      <c r="F92"/>
    </row>
    <row r="93" spans="1:6" s="66" customFormat="1" x14ac:dyDescent="0.25"/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>
    <tabColor rgb="FFFF0000"/>
  </sheetPr>
  <dimension ref="B1:B31"/>
  <sheetViews>
    <sheetView showGridLines="0" zoomScale="130" zoomScaleNormal="130" workbookViewId="0">
      <selection activeCell="B3" sqref="B3"/>
    </sheetView>
  </sheetViews>
  <sheetFormatPr defaultRowHeight="15" x14ac:dyDescent="0.25"/>
  <cols>
    <col min="1" max="1" width="7.28515625" customWidth="1"/>
    <col min="2" max="2" width="184.7109375" customWidth="1"/>
  </cols>
  <sheetData>
    <row r="1" spans="2:2" x14ac:dyDescent="0.25">
      <c r="B1" s="121"/>
    </row>
    <row r="2" spans="2:2" x14ac:dyDescent="0.25">
      <c r="B2" s="121" t="s">
        <v>188</v>
      </c>
    </row>
    <row r="3" spans="2:2" x14ac:dyDescent="0.25">
      <c r="B3" s="121" t="s">
        <v>189</v>
      </c>
    </row>
    <row r="4" spans="2:2" x14ac:dyDescent="0.25">
      <c r="B4" s="121" t="s">
        <v>190</v>
      </c>
    </row>
    <row r="5" spans="2:2" x14ac:dyDescent="0.25">
      <c r="B5" s="121"/>
    </row>
    <row r="6" spans="2:2" ht="31.5" x14ac:dyDescent="0.25">
      <c r="B6" s="122" t="s">
        <v>191</v>
      </c>
    </row>
    <row r="7" spans="2:2" ht="15.75" x14ac:dyDescent="0.25">
      <c r="B7" s="122"/>
    </row>
    <row r="8" spans="2:2" ht="17.25" x14ac:dyDescent="0.25">
      <c r="B8" s="123" t="s">
        <v>192</v>
      </c>
    </row>
    <row r="9" spans="2:2" x14ac:dyDescent="0.25">
      <c r="B9" s="121"/>
    </row>
    <row r="10" spans="2:2" x14ac:dyDescent="0.25">
      <c r="B10" s="126" t="s">
        <v>211</v>
      </c>
    </row>
    <row r="11" spans="2:2" x14ac:dyDescent="0.25">
      <c r="B11" s="124" t="s">
        <v>193</v>
      </c>
    </row>
    <row r="12" spans="2:2" x14ac:dyDescent="0.25">
      <c r="B12" s="125" t="s">
        <v>194</v>
      </c>
    </row>
    <row r="13" spans="2:2" x14ac:dyDescent="0.25">
      <c r="B13" s="125"/>
    </row>
    <row r="14" spans="2:2" x14ac:dyDescent="0.25">
      <c r="B14" s="126" t="s">
        <v>195</v>
      </c>
    </row>
    <row r="15" spans="2:2" x14ac:dyDescent="0.25">
      <c r="B15" s="126" t="s">
        <v>196</v>
      </c>
    </row>
    <row r="16" spans="2:2" ht="30" x14ac:dyDescent="0.25">
      <c r="B16" s="126" t="s">
        <v>197</v>
      </c>
    </row>
    <row r="17" spans="2:2" ht="30" x14ac:dyDescent="0.25">
      <c r="B17" s="126" t="s">
        <v>213</v>
      </c>
    </row>
    <row r="18" spans="2:2" ht="30" x14ac:dyDescent="0.25">
      <c r="B18" s="126" t="s">
        <v>198</v>
      </c>
    </row>
    <row r="19" spans="2:2" x14ac:dyDescent="0.25">
      <c r="B19" s="126" t="s">
        <v>199</v>
      </c>
    </row>
    <row r="20" spans="2:2" x14ac:dyDescent="0.25">
      <c r="B20" s="126" t="s">
        <v>200</v>
      </c>
    </row>
    <row r="21" spans="2:2" x14ac:dyDescent="0.25">
      <c r="B21" s="126" t="s">
        <v>212</v>
      </c>
    </row>
    <row r="22" spans="2:2" x14ac:dyDescent="0.25">
      <c r="B22" s="126" t="s">
        <v>201</v>
      </c>
    </row>
    <row r="23" spans="2:2" x14ac:dyDescent="0.25">
      <c r="B23" s="126" t="s">
        <v>202</v>
      </c>
    </row>
    <row r="24" spans="2:2" x14ac:dyDescent="0.25">
      <c r="B24" s="126" t="s">
        <v>203</v>
      </c>
    </row>
    <row r="25" spans="2:2" x14ac:dyDescent="0.25">
      <c r="B25" s="126" t="s">
        <v>204</v>
      </c>
    </row>
    <row r="26" spans="2:2" x14ac:dyDescent="0.25">
      <c r="B26" s="126" t="s">
        <v>205</v>
      </c>
    </row>
    <row r="27" spans="2:2" ht="30" x14ac:dyDescent="0.25">
      <c r="B27" s="126" t="s">
        <v>206</v>
      </c>
    </row>
    <row r="28" spans="2:2" x14ac:dyDescent="0.25">
      <c r="B28" s="126" t="s">
        <v>207</v>
      </c>
    </row>
    <row r="29" spans="2:2" ht="30" x14ac:dyDescent="0.25">
      <c r="B29" s="126" t="s">
        <v>208</v>
      </c>
    </row>
    <row r="30" spans="2:2" ht="30" x14ac:dyDescent="0.25">
      <c r="B30" s="126" t="s">
        <v>209</v>
      </c>
    </row>
    <row r="31" spans="2:2" ht="30" x14ac:dyDescent="0.25">
      <c r="B31" s="126" t="s">
        <v>210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92</v>
      </c>
      <c r="B1" s="2" t="s">
        <v>93</v>
      </c>
      <c r="D1" s="56" t="s">
        <v>8</v>
      </c>
      <c r="E1" s="56" t="s">
        <v>94</v>
      </c>
      <c r="F1" s="56" t="s">
        <v>95</v>
      </c>
    </row>
    <row r="2" spans="1:40" x14ac:dyDescent="0.25">
      <c r="A2" s="3" t="s">
        <v>18</v>
      </c>
      <c r="B2" s="3" t="s">
        <v>59</v>
      </c>
      <c r="D2" s="58" t="s">
        <v>96</v>
      </c>
      <c r="E2" s="55" t="s">
        <v>97</v>
      </c>
      <c r="F2" s="55" t="s">
        <v>54</v>
      </c>
    </row>
    <row r="3" spans="1:40" x14ac:dyDescent="0.25">
      <c r="A3" s="3" t="s">
        <v>21</v>
      </c>
      <c r="B3" s="3" t="s">
        <v>21</v>
      </c>
      <c r="D3" s="58" t="s">
        <v>98</v>
      </c>
      <c r="E3" s="55" t="s">
        <v>22</v>
      </c>
      <c r="F3" s="55" t="s">
        <v>55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23</v>
      </c>
      <c r="B4" s="3" t="s">
        <v>60</v>
      </c>
      <c r="D4" s="58" t="s">
        <v>99</v>
      </c>
      <c r="E4" s="55" t="s">
        <v>20</v>
      </c>
      <c r="F4" s="57" t="s">
        <v>57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24</v>
      </c>
      <c r="B5" s="3" t="s">
        <v>39</v>
      </c>
      <c r="D5" s="58" t="s">
        <v>100</v>
      </c>
      <c r="E5" s="1" t="s">
        <v>101</v>
      </c>
      <c r="F5" s="57" t="s">
        <v>56</v>
      </c>
    </row>
    <row r="6" spans="1:40" x14ac:dyDescent="0.25">
      <c r="A6" s="3" t="s">
        <v>25</v>
      </c>
      <c r="B6" s="3" t="s">
        <v>27</v>
      </c>
      <c r="D6" s="58" t="s">
        <v>38</v>
      </c>
      <c r="E6" s="57"/>
    </row>
    <row r="7" spans="1:40" x14ac:dyDescent="0.25">
      <c r="A7" s="3" t="s">
        <v>26</v>
      </c>
      <c r="B7" s="3" t="s">
        <v>40</v>
      </c>
      <c r="D7" s="58" t="s">
        <v>102</v>
      </c>
    </row>
    <row r="8" spans="1:40" x14ac:dyDescent="0.25">
      <c r="A8" s="3" t="s">
        <v>61</v>
      </c>
      <c r="B8" s="3" t="s">
        <v>42</v>
      </c>
      <c r="D8" s="58" t="s">
        <v>22</v>
      </c>
    </row>
    <row r="9" spans="1:40" x14ac:dyDescent="0.25">
      <c r="A9" s="3" t="s">
        <v>62</v>
      </c>
      <c r="B9" s="3" t="s">
        <v>43</v>
      </c>
      <c r="D9" s="58" t="s">
        <v>103</v>
      </c>
    </row>
    <row r="10" spans="1:40" x14ac:dyDescent="0.25">
      <c r="A10" s="3" t="s">
        <v>39</v>
      </c>
      <c r="B10" s="3" t="s">
        <v>44</v>
      </c>
      <c r="D10" s="58" t="s">
        <v>41</v>
      </c>
    </row>
    <row r="11" spans="1:40" x14ac:dyDescent="0.25">
      <c r="A11" s="3" t="s">
        <v>27</v>
      </c>
      <c r="B11" s="3" t="s">
        <v>29</v>
      </c>
      <c r="D11" s="59" t="s">
        <v>104</v>
      </c>
    </row>
    <row r="12" spans="1:40" x14ac:dyDescent="0.25">
      <c r="A12" s="3" t="s">
        <v>63</v>
      </c>
      <c r="B12" s="3" t="s">
        <v>64</v>
      </c>
    </row>
    <row r="13" spans="1:40" x14ac:dyDescent="0.25">
      <c r="A13" s="3" t="s">
        <v>28</v>
      </c>
      <c r="B13" s="3" t="s">
        <v>65</v>
      </c>
    </row>
    <row r="14" spans="1:40" x14ac:dyDescent="0.25">
      <c r="A14" s="3" t="s">
        <v>66</v>
      </c>
      <c r="B14" s="3" t="s">
        <v>67</v>
      </c>
    </row>
    <row r="15" spans="1:40" x14ac:dyDescent="0.25">
      <c r="A15" s="3" t="s">
        <v>29</v>
      </c>
      <c r="B15" s="3" t="s">
        <v>45</v>
      </c>
    </row>
    <row r="16" spans="1:40" x14ac:dyDescent="0.25">
      <c r="A16" s="3" t="s">
        <v>68</v>
      </c>
      <c r="B16" s="3" t="s">
        <v>46</v>
      </c>
    </row>
    <row r="17" spans="1:2" x14ac:dyDescent="0.25">
      <c r="A17" s="3" t="s">
        <v>69</v>
      </c>
      <c r="B17" s="3" t="s">
        <v>70</v>
      </c>
    </row>
    <row r="18" spans="1:2" x14ac:dyDescent="0.25">
      <c r="A18" s="3" t="s">
        <v>71</v>
      </c>
      <c r="B18" s="3" t="s">
        <v>34</v>
      </c>
    </row>
    <row r="19" spans="1:2" x14ac:dyDescent="0.25">
      <c r="A19" s="3" t="s">
        <v>72</v>
      </c>
      <c r="B19" s="3" t="s">
        <v>73</v>
      </c>
    </row>
    <row r="20" spans="1:2" x14ac:dyDescent="0.25">
      <c r="A20" s="3" t="s">
        <v>31</v>
      </c>
      <c r="B20" s="3" t="s">
        <v>74</v>
      </c>
    </row>
    <row r="21" spans="1:2" x14ac:dyDescent="0.25">
      <c r="A21" s="3" t="s">
        <v>33</v>
      </c>
      <c r="B21" s="3" t="s">
        <v>75</v>
      </c>
    </row>
    <row r="22" spans="1:2" x14ac:dyDescent="0.25">
      <c r="A22" s="3" t="s">
        <v>34</v>
      </c>
      <c r="B22" s="3" t="s">
        <v>76</v>
      </c>
    </row>
    <row r="23" spans="1:2" x14ac:dyDescent="0.25">
      <c r="A23" s="3" t="s">
        <v>73</v>
      </c>
      <c r="B23" s="3" t="s">
        <v>77</v>
      </c>
    </row>
    <row r="24" spans="1:2" x14ac:dyDescent="0.25">
      <c r="A24" s="3" t="s">
        <v>74</v>
      </c>
      <c r="B24" s="3" t="s">
        <v>78</v>
      </c>
    </row>
    <row r="25" spans="1:2" x14ac:dyDescent="0.25">
      <c r="A25" s="3" t="s">
        <v>79</v>
      </c>
      <c r="B25" s="3" t="s">
        <v>35</v>
      </c>
    </row>
    <row r="26" spans="1:2" x14ac:dyDescent="0.25">
      <c r="A26" s="3" t="s">
        <v>80</v>
      </c>
      <c r="B26" s="3" t="s">
        <v>47</v>
      </c>
    </row>
    <row r="27" spans="1:2" x14ac:dyDescent="0.25">
      <c r="A27" s="3" t="s">
        <v>81</v>
      </c>
      <c r="B27" s="3" t="s">
        <v>36</v>
      </c>
    </row>
    <row r="28" spans="1:2" x14ac:dyDescent="0.25">
      <c r="A28" s="3" t="s">
        <v>82</v>
      </c>
      <c r="B28" s="1"/>
    </row>
    <row r="29" spans="1:2" x14ac:dyDescent="0.25">
      <c r="A29" s="3" t="s">
        <v>83</v>
      </c>
    </row>
    <row r="30" spans="1:2" x14ac:dyDescent="0.25">
      <c r="A30" s="3" t="s">
        <v>85</v>
      </c>
    </row>
    <row r="31" spans="1:2" x14ac:dyDescent="0.25">
      <c r="A31" s="3" t="s">
        <v>35</v>
      </c>
    </row>
    <row r="32" spans="1:2" x14ac:dyDescent="0.25">
      <c r="A32" s="3" t="s">
        <v>47</v>
      </c>
    </row>
    <row r="33" spans="1:63" x14ac:dyDescent="0.25">
      <c r="A33" s="3" t="s">
        <v>36</v>
      </c>
    </row>
    <row r="36" spans="1:63" x14ac:dyDescent="0.25">
      <c r="A36" s="5" t="s">
        <v>105</v>
      </c>
      <c r="AC36" s="19" t="s">
        <v>106</v>
      </c>
    </row>
    <row r="37" spans="1:63" x14ac:dyDescent="0.25">
      <c r="A37" s="3" t="s">
        <v>59</v>
      </c>
      <c r="B37" s="3" t="s">
        <v>21</v>
      </c>
      <c r="C37" s="3" t="s">
        <v>60</v>
      </c>
      <c r="D37" s="3" t="s">
        <v>39</v>
      </c>
      <c r="E37" s="3" t="s">
        <v>27</v>
      </c>
      <c r="F37" s="3" t="s">
        <v>40</v>
      </c>
      <c r="G37" s="3" t="s">
        <v>42</v>
      </c>
      <c r="H37" s="3" t="s">
        <v>43</v>
      </c>
      <c r="I37" s="3" t="s">
        <v>44</v>
      </c>
      <c r="J37" s="3" t="s">
        <v>29</v>
      </c>
      <c r="K37" s="3" t="s">
        <v>64</v>
      </c>
      <c r="L37" s="3" t="s">
        <v>65</v>
      </c>
      <c r="M37" s="3" t="s">
        <v>67</v>
      </c>
      <c r="N37" s="3" t="s">
        <v>45</v>
      </c>
      <c r="O37" s="3" t="s">
        <v>46</v>
      </c>
      <c r="P37" s="3" t="s">
        <v>70</v>
      </c>
      <c r="Q37" s="3" t="s">
        <v>34</v>
      </c>
      <c r="R37" s="3" t="s">
        <v>73</v>
      </c>
      <c r="S37" s="3" t="s">
        <v>74</v>
      </c>
      <c r="T37" s="3" t="s">
        <v>75</v>
      </c>
      <c r="U37" s="3" t="s">
        <v>76</v>
      </c>
      <c r="V37" s="3" t="s">
        <v>77</v>
      </c>
      <c r="W37" s="3" t="s">
        <v>78</v>
      </c>
      <c r="X37" s="3" t="s">
        <v>35</v>
      </c>
      <c r="Y37" s="3" t="s">
        <v>47</v>
      </c>
      <c r="Z37" s="3" t="s">
        <v>36</v>
      </c>
      <c r="AC37" s="3" t="s">
        <v>18</v>
      </c>
      <c r="AD37" s="3" t="s">
        <v>21</v>
      </c>
      <c r="AE37" s="3" t="s">
        <v>23</v>
      </c>
      <c r="AF37" s="3" t="s">
        <v>24</v>
      </c>
      <c r="AG37" s="3" t="s">
        <v>25</v>
      </c>
      <c r="AH37" s="3" t="s">
        <v>26</v>
      </c>
      <c r="AI37" s="3" t="s">
        <v>61</v>
      </c>
      <c r="AJ37" s="3" t="s">
        <v>62</v>
      </c>
      <c r="AK37" s="3" t="s">
        <v>39</v>
      </c>
      <c r="AL37" s="3" t="s">
        <v>27</v>
      </c>
      <c r="AM37" s="3" t="s">
        <v>63</v>
      </c>
      <c r="AN37" s="3" t="s">
        <v>28</v>
      </c>
      <c r="AO37" s="3" t="s">
        <v>66</v>
      </c>
      <c r="AP37" s="3" t="s">
        <v>29</v>
      </c>
      <c r="AQ37" s="3" t="s">
        <v>68</v>
      </c>
      <c r="AR37" s="3" t="s">
        <v>69</v>
      </c>
      <c r="AS37" s="3" t="s">
        <v>71</v>
      </c>
      <c r="AT37" s="3" t="s">
        <v>72</v>
      </c>
      <c r="AU37" s="3" t="s">
        <v>31</v>
      </c>
      <c r="AV37" s="3" t="s">
        <v>33</v>
      </c>
      <c r="AW37" s="3" t="s">
        <v>34</v>
      </c>
      <c r="AX37" s="3" t="s">
        <v>73</v>
      </c>
      <c r="AY37" s="3" t="s">
        <v>74</v>
      </c>
      <c r="AZ37" s="3" t="s">
        <v>79</v>
      </c>
      <c r="BA37" s="3" t="s">
        <v>80</v>
      </c>
      <c r="BB37" s="3" t="s">
        <v>81</v>
      </c>
      <c r="BC37" s="3" t="s">
        <v>82</v>
      </c>
      <c r="BD37" s="3" t="s">
        <v>83</v>
      </c>
      <c r="BE37" s="3" t="s">
        <v>85</v>
      </c>
      <c r="BF37" s="3" t="s">
        <v>35</v>
      </c>
      <c r="BG37" s="3" t="s">
        <v>47</v>
      </c>
      <c r="BH37" s="3" t="s">
        <v>36</v>
      </c>
      <c r="BJ37">
        <v>2020</v>
      </c>
      <c r="BK37">
        <v>2021</v>
      </c>
    </row>
    <row r="38" spans="1:63" x14ac:dyDescent="0.25">
      <c r="A38" s="8" t="s">
        <v>19</v>
      </c>
      <c r="B38" s="8" t="s">
        <v>19</v>
      </c>
      <c r="C38" s="8" t="s">
        <v>19</v>
      </c>
      <c r="D38" s="8" t="s">
        <v>19</v>
      </c>
      <c r="E38" s="8" t="s">
        <v>19</v>
      </c>
      <c r="F38" s="8" t="s">
        <v>19</v>
      </c>
      <c r="G38" s="8" t="s">
        <v>19</v>
      </c>
      <c r="H38" s="4" t="s">
        <v>19</v>
      </c>
      <c r="I38" s="4" t="s">
        <v>19</v>
      </c>
      <c r="J38" s="8" t="s">
        <v>30</v>
      </c>
      <c r="K38" s="8" t="s">
        <v>30</v>
      </c>
      <c r="L38" s="8" t="s">
        <v>30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30</v>
      </c>
      <c r="S38" s="8" t="s">
        <v>30</v>
      </c>
      <c r="T38" s="8" t="s">
        <v>30</v>
      </c>
      <c r="U38" s="8" t="s">
        <v>30</v>
      </c>
      <c r="V38" s="8" t="s">
        <v>30</v>
      </c>
      <c r="W38" s="8" t="s">
        <v>30</v>
      </c>
      <c r="X38" s="8" t="s">
        <v>30</v>
      </c>
      <c r="Y38" s="8" t="s">
        <v>30</v>
      </c>
      <c r="Z38" s="8" t="s">
        <v>30</v>
      </c>
      <c r="AC38" s="8" t="s">
        <v>19</v>
      </c>
      <c r="AD38" s="8" t="s">
        <v>19</v>
      </c>
      <c r="AE38" s="8" t="s">
        <v>19</v>
      </c>
      <c r="AF38" s="8" t="s">
        <v>19</v>
      </c>
      <c r="AG38" s="8" t="s">
        <v>19</v>
      </c>
      <c r="AH38" s="8" t="s">
        <v>19</v>
      </c>
      <c r="AI38" s="8" t="s">
        <v>19</v>
      </c>
      <c r="AJ38" s="8" t="s">
        <v>19</v>
      </c>
      <c r="AK38" s="8" t="s">
        <v>19</v>
      </c>
      <c r="AL38" s="8" t="s">
        <v>19</v>
      </c>
      <c r="AM38" s="8" t="s">
        <v>19</v>
      </c>
      <c r="AN38" s="8" t="s">
        <v>19</v>
      </c>
      <c r="AO38" s="4" t="s">
        <v>19</v>
      </c>
      <c r="AP38" s="8" t="s">
        <v>30</v>
      </c>
      <c r="AQ38" s="8" t="s">
        <v>30</v>
      </c>
      <c r="AR38" s="8" t="s">
        <v>30</v>
      </c>
      <c r="AS38" s="8" t="s">
        <v>30</v>
      </c>
      <c r="AT38" s="8" t="s">
        <v>30</v>
      </c>
      <c r="AU38" s="8" t="s">
        <v>30</v>
      </c>
      <c r="AV38" s="8" t="s">
        <v>30</v>
      </c>
      <c r="AW38" s="8" t="s">
        <v>30</v>
      </c>
      <c r="AX38" s="8" t="s">
        <v>30</v>
      </c>
      <c r="AY38" s="8" t="s">
        <v>30</v>
      </c>
      <c r="AZ38" s="8" t="s">
        <v>30</v>
      </c>
      <c r="BA38" s="8" t="s">
        <v>30</v>
      </c>
      <c r="BB38" s="8" t="s">
        <v>30</v>
      </c>
      <c r="BC38" s="8" t="s">
        <v>30</v>
      </c>
      <c r="BD38" s="8" t="s">
        <v>30</v>
      </c>
      <c r="BE38" s="8" t="s">
        <v>30</v>
      </c>
      <c r="BF38" s="8" t="s">
        <v>30</v>
      </c>
      <c r="BG38" s="8" t="s">
        <v>30</v>
      </c>
      <c r="BH38" s="8" t="s">
        <v>30</v>
      </c>
      <c r="BJ38" s="3" t="s">
        <v>107</v>
      </c>
      <c r="BK38" s="3" t="s">
        <v>107</v>
      </c>
    </row>
    <row r="39" spans="1:63" x14ac:dyDescent="0.25">
      <c r="J39" s="8" t="s">
        <v>32</v>
      </c>
      <c r="K39" s="8" t="s">
        <v>32</v>
      </c>
      <c r="L39" s="8" t="s">
        <v>32</v>
      </c>
      <c r="M39" s="8" t="s">
        <v>32</v>
      </c>
      <c r="N39" s="8" t="s">
        <v>32</v>
      </c>
      <c r="O39" s="8" t="s">
        <v>32</v>
      </c>
      <c r="P39" s="8" t="s">
        <v>32</v>
      </c>
      <c r="Q39" s="8" t="s">
        <v>32</v>
      </c>
      <c r="R39" s="8" t="s">
        <v>32</v>
      </c>
      <c r="S39" s="8" t="s">
        <v>32</v>
      </c>
      <c r="T39" s="8" t="s">
        <v>32</v>
      </c>
      <c r="U39" s="8" t="s">
        <v>32</v>
      </c>
      <c r="V39" s="8" t="s">
        <v>32</v>
      </c>
      <c r="W39" s="8" t="s">
        <v>32</v>
      </c>
      <c r="X39" s="8" t="s">
        <v>32</v>
      </c>
      <c r="Y39" s="8" t="s">
        <v>32</v>
      </c>
      <c r="Z39" s="8" t="s">
        <v>32</v>
      </c>
      <c r="AP39" s="8" t="s">
        <v>32</v>
      </c>
      <c r="AQ39" s="8" t="s">
        <v>32</v>
      </c>
      <c r="AR39" s="8" t="s">
        <v>32</v>
      </c>
      <c r="AS39" s="8" t="s">
        <v>32</v>
      </c>
      <c r="AT39" s="8" t="s">
        <v>32</v>
      </c>
      <c r="AU39" s="8" t="s">
        <v>32</v>
      </c>
      <c r="AV39" s="8" t="s">
        <v>32</v>
      </c>
      <c r="AW39" s="8" t="s">
        <v>32</v>
      </c>
      <c r="AX39" s="8" t="s">
        <v>32</v>
      </c>
      <c r="AY39" s="8" t="s">
        <v>32</v>
      </c>
      <c r="AZ39" s="8" t="s">
        <v>32</v>
      </c>
      <c r="BA39" s="8" t="s">
        <v>32</v>
      </c>
      <c r="BB39" s="8" t="s">
        <v>32</v>
      </c>
      <c r="BC39" s="8" t="s">
        <v>32</v>
      </c>
      <c r="BD39" s="8" t="s">
        <v>32</v>
      </c>
      <c r="BE39" s="8" t="s">
        <v>32</v>
      </c>
      <c r="BF39" s="8" t="s">
        <v>32</v>
      </c>
      <c r="BG39" s="8" t="s">
        <v>32</v>
      </c>
      <c r="BH39" s="8" t="s">
        <v>32</v>
      </c>
      <c r="BJ39" s="3" t="s">
        <v>108</v>
      </c>
      <c r="BK39" s="3" t="s">
        <v>108</v>
      </c>
    </row>
    <row r="40" spans="1:63" x14ac:dyDescent="0.25">
      <c r="BJ40" s="3" t="s">
        <v>109</v>
      </c>
      <c r="BK40" s="3" t="s">
        <v>109</v>
      </c>
    </row>
    <row r="41" spans="1:63" x14ac:dyDescent="0.25">
      <c r="BJ41" s="3" t="s">
        <v>110</v>
      </c>
      <c r="BK41" s="3" t="s">
        <v>110</v>
      </c>
    </row>
    <row r="42" spans="1:63" x14ac:dyDescent="0.25">
      <c r="BJ42" s="3" t="s">
        <v>111</v>
      </c>
      <c r="BK42" s="3" t="s">
        <v>111</v>
      </c>
    </row>
    <row r="43" spans="1:63" x14ac:dyDescent="0.25">
      <c r="BJ43" s="3" t="s">
        <v>112</v>
      </c>
      <c r="BK43" s="3" t="s">
        <v>112</v>
      </c>
    </row>
    <row r="44" spans="1:63" x14ac:dyDescent="0.25">
      <c r="BJ44" s="3" t="s">
        <v>113</v>
      </c>
      <c r="BK44" s="3" t="s">
        <v>113</v>
      </c>
    </row>
    <row r="45" spans="1:63" x14ac:dyDescent="0.25">
      <c r="BJ45" s="3" t="s">
        <v>114</v>
      </c>
      <c r="BK45" s="3" t="s">
        <v>114</v>
      </c>
    </row>
    <row r="46" spans="1:63" x14ac:dyDescent="0.25">
      <c r="BJ46" s="3" t="s">
        <v>115</v>
      </c>
      <c r="BK46" s="3" t="s">
        <v>115</v>
      </c>
    </row>
    <row r="47" spans="1:63" x14ac:dyDescent="0.25">
      <c r="BJ47" s="3" t="s">
        <v>116</v>
      </c>
      <c r="BK47" s="3" t="s">
        <v>116</v>
      </c>
    </row>
    <row r="48" spans="1:63" x14ac:dyDescent="0.25">
      <c r="BJ48" s="3" t="s">
        <v>117</v>
      </c>
      <c r="BK48" s="3" t="s">
        <v>117</v>
      </c>
    </row>
    <row r="49" spans="62:63" x14ac:dyDescent="0.25">
      <c r="BJ49" s="3" t="s">
        <v>118</v>
      </c>
      <c r="BK49" s="3" t="s">
        <v>118</v>
      </c>
    </row>
    <row r="50" spans="62:63" x14ac:dyDescent="0.25">
      <c r="BJ50" s="3" t="s">
        <v>119</v>
      </c>
      <c r="BK50" s="3" t="s">
        <v>119</v>
      </c>
    </row>
    <row r="51" spans="62:63" x14ac:dyDescent="0.25">
      <c r="BJ51" s="3" t="s">
        <v>120</v>
      </c>
      <c r="BK51" s="3" t="s">
        <v>120</v>
      </c>
    </row>
    <row r="52" spans="62:63" x14ac:dyDescent="0.25">
      <c r="BJ52" s="3" t="s">
        <v>121</v>
      </c>
      <c r="BK52" s="3" t="s">
        <v>121</v>
      </c>
    </row>
    <row r="53" spans="62:63" x14ac:dyDescent="0.25">
      <c r="BJ53" s="3" t="s">
        <v>122</v>
      </c>
      <c r="BK53" s="3" t="s">
        <v>122</v>
      </c>
    </row>
    <row r="54" spans="62:63" x14ac:dyDescent="0.25">
      <c r="BJ54" s="3" t="s">
        <v>123</v>
      </c>
      <c r="BK54" s="3" t="s">
        <v>123</v>
      </c>
    </row>
    <row r="55" spans="62:63" x14ac:dyDescent="0.25">
      <c r="BJ55" s="3" t="s">
        <v>124</v>
      </c>
      <c r="BK55" s="3" t="s">
        <v>124</v>
      </c>
    </row>
    <row r="56" spans="62:63" x14ac:dyDescent="0.25">
      <c r="BJ56" s="3" t="s">
        <v>125</v>
      </c>
      <c r="BK56" s="3" t="s">
        <v>125</v>
      </c>
    </row>
    <row r="57" spans="62:63" x14ac:dyDescent="0.25">
      <c r="BJ57" s="3" t="s">
        <v>126</v>
      </c>
      <c r="BK57" s="3" t="s">
        <v>126</v>
      </c>
    </row>
    <row r="58" spans="62:63" x14ac:dyDescent="0.25">
      <c r="BJ58" s="3" t="s">
        <v>127</v>
      </c>
      <c r="BK58" s="3" t="s">
        <v>127</v>
      </c>
    </row>
    <row r="59" spans="62:63" x14ac:dyDescent="0.25">
      <c r="BJ59" s="3" t="s">
        <v>128</v>
      </c>
      <c r="BK59" s="3" t="s">
        <v>128</v>
      </c>
    </row>
    <row r="60" spans="62:63" x14ac:dyDescent="0.25">
      <c r="BJ60" s="3" t="s">
        <v>129</v>
      </c>
      <c r="BK60" s="3" t="s">
        <v>129</v>
      </c>
    </row>
    <row r="61" spans="62:63" x14ac:dyDescent="0.25">
      <c r="BJ61" s="3" t="s">
        <v>130</v>
      </c>
      <c r="BK61" s="3" t="s">
        <v>130</v>
      </c>
    </row>
    <row r="62" spans="62:63" x14ac:dyDescent="0.25">
      <c r="BJ62" s="3" t="s">
        <v>131</v>
      </c>
      <c r="BK62" s="3" t="s">
        <v>131</v>
      </c>
    </row>
    <row r="63" spans="62:63" x14ac:dyDescent="0.25">
      <c r="BJ63" s="3" t="s">
        <v>132</v>
      </c>
      <c r="BK63" s="3" t="s">
        <v>132</v>
      </c>
    </row>
    <row r="64" spans="62:63" x14ac:dyDescent="0.25">
      <c r="BJ64" s="3" t="s">
        <v>133</v>
      </c>
      <c r="BK64" s="3" t="s">
        <v>133</v>
      </c>
    </row>
    <row r="65" spans="2:63" x14ac:dyDescent="0.25">
      <c r="BJ65" s="3" t="s">
        <v>134</v>
      </c>
      <c r="BK65" s="3" t="s">
        <v>134</v>
      </c>
    </row>
    <row r="66" spans="2:63" x14ac:dyDescent="0.25">
      <c r="B66" s="7"/>
      <c r="BJ66" s="3" t="s">
        <v>135</v>
      </c>
      <c r="BK66" s="3" t="s">
        <v>135</v>
      </c>
    </row>
    <row r="67" spans="2:63" x14ac:dyDescent="0.25">
      <c r="BJ67" s="3" t="s">
        <v>136</v>
      </c>
      <c r="BK67" s="3" t="s">
        <v>136</v>
      </c>
    </row>
    <row r="68" spans="2:63" x14ac:dyDescent="0.25">
      <c r="BJ68" s="3" t="s">
        <v>137</v>
      </c>
      <c r="BK68" s="3" t="s">
        <v>137</v>
      </c>
    </row>
    <row r="69" spans="2:63" x14ac:dyDescent="0.25">
      <c r="BJ69" s="3" t="s">
        <v>138</v>
      </c>
      <c r="BK69" s="3" t="s">
        <v>138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139</v>
      </c>
      <c r="B1" s="27" t="s">
        <v>140</v>
      </c>
    </row>
    <row r="2" spans="1:2" s="22" customFormat="1" x14ac:dyDescent="0.25">
      <c r="A2" s="21" t="s">
        <v>141</v>
      </c>
    </row>
    <row r="3" spans="1:2" x14ac:dyDescent="0.25">
      <c r="A3" s="20" t="s">
        <v>142</v>
      </c>
      <c r="B3" s="20" t="s">
        <v>143</v>
      </c>
    </row>
    <row r="4" spans="1:2" x14ac:dyDescent="0.25">
      <c r="A4" s="20" t="s">
        <v>144</v>
      </c>
      <c r="B4" s="20" t="s">
        <v>145</v>
      </c>
    </row>
    <row r="5" spans="1:2" x14ac:dyDescent="0.25">
      <c r="A5" s="20" t="s">
        <v>146</v>
      </c>
      <c r="B5" s="20" t="s">
        <v>147</v>
      </c>
    </row>
    <row r="6" spans="1:2" x14ac:dyDescent="0.25">
      <c r="A6" s="20" t="s">
        <v>148</v>
      </c>
      <c r="B6" s="20" t="s">
        <v>149</v>
      </c>
    </row>
    <row r="7" spans="1:2" x14ac:dyDescent="0.25">
      <c r="A7" s="20" t="s">
        <v>150</v>
      </c>
      <c r="B7" s="20" t="s">
        <v>151</v>
      </c>
    </row>
    <row r="8" spans="1:2" x14ac:dyDescent="0.25">
      <c r="A8" s="20" t="s">
        <v>152</v>
      </c>
      <c r="B8" s="20" t="s">
        <v>153</v>
      </c>
    </row>
    <row r="9" spans="1:2" x14ac:dyDescent="0.25">
      <c r="A9" s="23" t="s">
        <v>154</v>
      </c>
      <c r="B9" s="23" t="s">
        <v>155</v>
      </c>
    </row>
    <row r="10" spans="1:2" x14ac:dyDescent="0.25">
      <c r="A10" s="23" t="s">
        <v>156</v>
      </c>
      <c r="B10" s="23" t="s">
        <v>157</v>
      </c>
    </row>
    <row r="11" spans="1:2" ht="25.5" x14ac:dyDescent="0.25">
      <c r="A11" s="20" t="s">
        <v>158</v>
      </c>
      <c r="B11" s="24" t="s">
        <v>159</v>
      </c>
    </row>
    <row r="12" spans="1:2" x14ac:dyDescent="0.25">
      <c r="A12" s="23" t="s">
        <v>160</v>
      </c>
      <c r="B12" s="23" t="s">
        <v>161</v>
      </c>
    </row>
    <row r="13" spans="1:2" x14ac:dyDescent="0.25">
      <c r="A13" s="20" t="s">
        <v>162</v>
      </c>
      <c r="B13" s="20" t="s">
        <v>163</v>
      </c>
    </row>
    <row r="14" spans="1:2" x14ac:dyDescent="0.25">
      <c r="A14" s="20" t="s">
        <v>164</v>
      </c>
      <c r="B14" s="20" t="s">
        <v>165</v>
      </c>
    </row>
    <row r="15" spans="1:2" x14ac:dyDescent="0.25">
      <c r="A15" s="20" t="s">
        <v>166</v>
      </c>
      <c r="B15" s="20" t="s">
        <v>167</v>
      </c>
    </row>
    <row r="17" spans="1:2" x14ac:dyDescent="0.25">
      <c r="A17" s="25" t="s">
        <v>168</v>
      </c>
    </row>
    <row r="18" spans="1:2" x14ac:dyDescent="0.25">
      <c r="A18" s="20" t="s">
        <v>142</v>
      </c>
      <c r="B18" s="20" t="s">
        <v>169</v>
      </c>
    </row>
    <row r="19" spans="1:2" x14ac:dyDescent="0.25">
      <c r="A19" s="20" t="s">
        <v>144</v>
      </c>
      <c r="B19" s="20" t="s">
        <v>170</v>
      </c>
    </row>
    <row r="20" spans="1:2" x14ac:dyDescent="0.25">
      <c r="A20" s="23" t="s">
        <v>146</v>
      </c>
      <c r="B20" s="23" t="s">
        <v>147</v>
      </c>
    </row>
    <row r="21" spans="1:2" x14ac:dyDescent="0.25">
      <c r="A21" s="20" t="s">
        <v>148</v>
      </c>
      <c r="B21" s="20" t="s">
        <v>149</v>
      </c>
    </row>
    <row r="22" spans="1:2" x14ac:dyDescent="0.25">
      <c r="A22" s="20" t="s">
        <v>150</v>
      </c>
      <c r="B22" s="20" t="s">
        <v>151</v>
      </c>
    </row>
    <row r="23" spans="1:2" x14ac:dyDescent="0.25">
      <c r="A23" s="20" t="s">
        <v>152</v>
      </c>
      <c r="B23" s="20" t="s">
        <v>153</v>
      </c>
    </row>
    <row r="24" spans="1:2" x14ac:dyDescent="0.25">
      <c r="A24" s="23" t="s">
        <v>154</v>
      </c>
      <c r="B24" s="23" t="s">
        <v>155</v>
      </c>
    </row>
    <row r="25" spans="1:2" x14ac:dyDescent="0.25">
      <c r="A25" s="23" t="s">
        <v>156</v>
      </c>
      <c r="B25" s="23" t="s">
        <v>157</v>
      </c>
    </row>
    <row r="26" spans="1:2" ht="25.5" x14ac:dyDescent="0.25">
      <c r="A26" s="20" t="s">
        <v>158</v>
      </c>
      <c r="B26" s="24" t="s">
        <v>159</v>
      </c>
    </row>
    <row r="27" spans="1:2" x14ac:dyDescent="0.25">
      <c r="A27" s="20" t="s">
        <v>160</v>
      </c>
      <c r="B27" s="20" t="s">
        <v>161</v>
      </c>
    </row>
    <row r="28" spans="1:2" x14ac:dyDescent="0.25">
      <c r="A28" s="20" t="s">
        <v>162</v>
      </c>
      <c r="B28" s="20" t="s">
        <v>163</v>
      </c>
    </row>
    <row r="29" spans="1:2" x14ac:dyDescent="0.25">
      <c r="A29" s="23" t="s">
        <v>164</v>
      </c>
      <c r="B29" s="23" t="s">
        <v>165</v>
      </c>
    </row>
    <row r="30" spans="1:2" x14ac:dyDescent="0.25">
      <c r="A30" s="23" t="s">
        <v>166</v>
      </c>
      <c r="B30" s="23" t="s">
        <v>167</v>
      </c>
    </row>
    <row r="32" spans="1:2" x14ac:dyDescent="0.25">
      <c r="A32" s="25" t="s">
        <v>171</v>
      </c>
      <c r="B32" s="26" t="s">
        <v>172</v>
      </c>
    </row>
    <row r="34" spans="1:2" x14ac:dyDescent="0.25">
      <c r="A34" s="20" t="s">
        <v>142</v>
      </c>
      <c r="B34" s="20" t="s">
        <v>143</v>
      </c>
    </row>
    <row r="35" spans="1:2" x14ac:dyDescent="0.25">
      <c r="A35" s="20" t="s">
        <v>173</v>
      </c>
      <c r="B35" s="20" t="s">
        <v>174</v>
      </c>
    </row>
    <row r="36" spans="1:2" x14ac:dyDescent="0.25">
      <c r="A36" s="20" t="s">
        <v>175</v>
      </c>
      <c r="B36" s="20" t="s">
        <v>176</v>
      </c>
    </row>
    <row r="37" spans="1:2" x14ac:dyDescent="0.25">
      <c r="A37" s="20" t="s">
        <v>152</v>
      </c>
      <c r="B37" s="20" t="s">
        <v>169</v>
      </c>
    </row>
    <row r="38" spans="1:2" x14ac:dyDescent="0.25">
      <c r="A38" s="20" t="s">
        <v>177</v>
      </c>
      <c r="B38" s="20" t="s">
        <v>178</v>
      </c>
    </row>
    <row r="39" spans="1:2" x14ac:dyDescent="0.25">
      <c r="A39" s="20" t="s">
        <v>179</v>
      </c>
      <c r="B39" s="20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181</v>
      </c>
      <c r="B1" s="31" t="s">
        <v>182</v>
      </c>
      <c r="C1" t="s">
        <v>183</v>
      </c>
      <c r="E1" s="32" t="s">
        <v>181</v>
      </c>
      <c r="F1" s="33" t="s">
        <v>182</v>
      </c>
      <c r="G1" s="28" t="s">
        <v>183</v>
      </c>
      <c r="H1" s="28" t="s">
        <v>184</v>
      </c>
      <c r="J1" t="s">
        <v>182</v>
      </c>
      <c r="K1" t="s">
        <v>181</v>
      </c>
      <c r="M1" t="s">
        <v>182</v>
      </c>
      <c r="N1" t="s">
        <v>181</v>
      </c>
    </row>
    <row r="2" spans="1:14" x14ac:dyDescent="0.25">
      <c r="A2" s="34" t="s">
        <v>107</v>
      </c>
      <c r="B2" s="35" t="s">
        <v>112</v>
      </c>
      <c r="C2" s="34"/>
      <c r="D2" s="34"/>
      <c r="E2" s="29" t="s">
        <v>107</v>
      </c>
      <c r="F2" s="36" t="s">
        <v>112</v>
      </c>
      <c r="G2" s="29"/>
      <c r="H2" s="29"/>
      <c r="I2" s="11"/>
      <c r="J2" t="s">
        <v>107</v>
      </c>
      <c r="K2" t="s">
        <v>118</v>
      </c>
      <c r="M2" t="s">
        <v>107</v>
      </c>
      <c r="N2" t="s">
        <v>118</v>
      </c>
    </row>
    <row r="3" spans="1:14" x14ac:dyDescent="0.25">
      <c r="A3" s="34" t="s">
        <v>108</v>
      </c>
      <c r="B3" s="35" t="s">
        <v>108</v>
      </c>
      <c r="C3" s="34"/>
      <c r="D3" s="34"/>
      <c r="E3" s="29" t="s">
        <v>108</v>
      </c>
      <c r="F3" s="36" t="s">
        <v>108</v>
      </c>
      <c r="G3" s="29" t="s">
        <v>111</v>
      </c>
      <c r="H3" s="29" t="s">
        <v>113</v>
      </c>
      <c r="I3" s="29"/>
      <c r="J3" t="s">
        <v>108</v>
      </c>
      <c r="K3" t="s">
        <v>108</v>
      </c>
      <c r="M3" t="s">
        <v>108</v>
      </c>
      <c r="N3" t="s">
        <v>108</v>
      </c>
    </row>
    <row r="4" spans="1:14" x14ac:dyDescent="0.25">
      <c r="A4" s="34" t="s">
        <v>114</v>
      </c>
      <c r="B4" s="35" t="s">
        <v>114</v>
      </c>
      <c r="C4" s="34"/>
      <c r="D4" s="34"/>
      <c r="E4" s="29" t="s">
        <v>114</v>
      </c>
      <c r="F4" s="36" t="s">
        <v>114</v>
      </c>
      <c r="G4" s="29"/>
      <c r="H4" s="29"/>
      <c r="I4" s="29"/>
      <c r="J4" t="s">
        <v>109</v>
      </c>
      <c r="K4" t="s">
        <v>117</v>
      </c>
      <c r="M4" t="s">
        <v>109</v>
      </c>
      <c r="N4" t="s">
        <v>117</v>
      </c>
    </row>
    <row r="5" spans="1:14" x14ac:dyDescent="0.25">
      <c r="A5" s="34" t="s">
        <v>115</v>
      </c>
      <c r="B5" s="35" t="s">
        <v>115</v>
      </c>
      <c r="C5" s="34"/>
      <c r="D5" s="34"/>
      <c r="E5" s="29" t="s">
        <v>115</v>
      </c>
      <c r="F5" s="36" t="s">
        <v>115</v>
      </c>
      <c r="G5" s="29"/>
      <c r="H5" s="29"/>
      <c r="I5" s="29"/>
      <c r="J5" t="s">
        <v>110</v>
      </c>
      <c r="K5" t="s">
        <v>118</v>
      </c>
      <c r="M5" t="s">
        <v>110</v>
      </c>
      <c r="N5" t="s">
        <v>118</v>
      </c>
    </row>
    <row r="6" spans="1:14" x14ac:dyDescent="0.25">
      <c r="A6" s="34" t="s">
        <v>116</v>
      </c>
      <c r="B6" s="35" t="s">
        <v>116</v>
      </c>
      <c r="C6" s="34"/>
      <c r="D6" s="34"/>
      <c r="E6" s="29" t="s">
        <v>116</v>
      </c>
      <c r="F6" s="36" t="s">
        <v>116</v>
      </c>
      <c r="G6" s="29"/>
      <c r="H6" s="29"/>
      <c r="I6" s="29"/>
      <c r="J6" t="s">
        <v>111</v>
      </c>
      <c r="K6" t="s">
        <v>130</v>
      </c>
      <c r="M6" t="s">
        <v>111</v>
      </c>
      <c r="N6" t="s">
        <v>108</v>
      </c>
    </row>
    <row r="7" spans="1:14" x14ac:dyDescent="0.25">
      <c r="A7" s="34" t="s">
        <v>117</v>
      </c>
      <c r="B7" s="35" t="s">
        <v>109</v>
      </c>
      <c r="D7" s="34"/>
      <c r="E7" s="29" t="s">
        <v>117</v>
      </c>
      <c r="F7" s="36" t="s">
        <v>109</v>
      </c>
      <c r="G7" s="29" t="s">
        <v>117</v>
      </c>
      <c r="H7" s="29"/>
      <c r="I7" s="29"/>
      <c r="J7" t="s">
        <v>112</v>
      </c>
      <c r="K7" t="s">
        <v>107</v>
      </c>
      <c r="M7" t="s">
        <v>112</v>
      </c>
      <c r="N7" t="s">
        <v>107</v>
      </c>
    </row>
    <row r="8" spans="1:14" x14ac:dyDescent="0.25">
      <c r="A8" s="34" t="s">
        <v>117</v>
      </c>
      <c r="B8" s="34" t="s">
        <v>117</v>
      </c>
      <c r="D8" s="34"/>
      <c r="E8" s="29" t="s">
        <v>118</v>
      </c>
      <c r="F8" s="36" t="s">
        <v>107</v>
      </c>
      <c r="G8" s="29" t="s">
        <v>110</v>
      </c>
      <c r="H8" s="29" t="s">
        <v>133</v>
      </c>
      <c r="I8" s="29"/>
      <c r="J8" t="s">
        <v>113</v>
      </c>
      <c r="K8" t="s">
        <v>121</v>
      </c>
      <c r="M8" t="s">
        <v>113</v>
      </c>
      <c r="N8" t="s">
        <v>108</v>
      </c>
    </row>
    <row r="9" spans="1:14" x14ac:dyDescent="0.25">
      <c r="A9" s="34" t="s">
        <v>118</v>
      </c>
      <c r="B9" s="35" t="s">
        <v>107</v>
      </c>
      <c r="C9" s="34" t="s">
        <v>110</v>
      </c>
      <c r="D9" s="34"/>
      <c r="E9" s="29" t="s">
        <v>119</v>
      </c>
      <c r="F9" s="36" t="s">
        <v>118</v>
      </c>
      <c r="G9" s="29"/>
      <c r="H9" s="29"/>
      <c r="I9" s="29"/>
      <c r="J9" t="s">
        <v>114</v>
      </c>
      <c r="K9" t="s">
        <v>114</v>
      </c>
      <c r="M9" t="s">
        <v>114</v>
      </c>
      <c r="N9" t="s">
        <v>114</v>
      </c>
    </row>
    <row r="10" spans="1:14" x14ac:dyDescent="0.25">
      <c r="A10" s="34" t="s">
        <v>119</v>
      </c>
      <c r="B10" s="35" t="s">
        <v>118</v>
      </c>
      <c r="C10" s="34"/>
      <c r="D10" s="34"/>
      <c r="E10" s="29" t="s">
        <v>185</v>
      </c>
      <c r="F10" s="36" t="s">
        <v>119</v>
      </c>
      <c r="G10" s="29"/>
      <c r="H10" s="29"/>
      <c r="I10" s="29"/>
      <c r="J10" t="s">
        <v>115</v>
      </c>
      <c r="K10" t="s">
        <v>115</v>
      </c>
      <c r="M10" t="s">
        <v>115</v>
      </c>
      <c r="N10" t="s">
        <v>115</v>
      </c>
    </row>
    <row r="11" spans="1:14" x14ac:dyDescent="0.25">
      <c r="A11" s="34" t="s">
        <v>185</v>
      </c>
      <c r="B11" s="35" t="s">
        <v>119</v>
      </c>
      <c r="C11" s="34"/>
      <c r="D11" s="34"/>
      <c r="E11" s="29" t="s">
        <v>120</v>
      </c>
      <c r="F11" s="36" t="s">
        <v>120</v>
      </c>
      <c r="G11" s="29"/>
      <c r="H11" s="29"/>
      <c r="I11" s="29"/>
      <c r="J11" t="s">
        <v>116</v>
      </c>
      <c r="K11" t="s">
        <v>116</v>
      </c>
      <c r="M11" t="s">
        <v>116</v>
      </c>
      <c r="N11" t="s">
        <v>116</v>
      </c>
    </row>
    <row r="12" spans="1:14" x14ac:dyDescent="0.25">
      <c r="A12" s="34" t="s">
        <v>120</v>
      </c>
      <c r="B12" s="35" t="s">
        <v>120</v>
      </c>
      <c r="C12" s="34"/>
      <c r="D12" s="34"/>
      <c r="E12" s="29" t="s">
        <v>121</v>
      </c>
      <c r="F12" s="36"/>
      <c r="G12" s="29"/>
      <c r="H12" s="29"/>
      <c r="I12" s="29"/>
      <c r="J12" t="s">
        <v>117</v>
      </c>
      <c r="K12" t="s">
        <v>117</v>
      </c>
      <c r="M12" t="s">
        <v>117</v>
      </c>
      <c r="N12" t="s">
        <v>117</v>
      </c>
    </row>
    <row r="13" spans="1:14" x14ac:dyDescent="0.25">
      <c r="A13" s="34" t="s">
        <v>121</v>
      </c>
      <c r="B13" s="35" t="s">
        <v>113</v>
      </c>
      <c r="C13" s="34"/>
      <c r="D13" s="34"/>
      <c r="E13" s="29" t="s">
        <v>122</v>
      </c>
      <c r="F13" s="36" t="s">
        <v>121</v>
      </c>
      <c r="G13" s="29"/>
      <c r="H13" s="29"/>
      <c r="I13" s="29"/>
      <c r="J13" t="s">
        <v>118</v>
      </c>
      <c r="K13" t="s">
        <v>119</v>
      </c>
      <c r="M13" t="s">
        <v>118</v>
      </c>
      <c r="N13" t="s">
        <v>119</v>
      </c>
    </row>
    <row r="14" spans="1:14" x14ac:dyDescent="0.25">
      <c r="A14" s="34" t="s">
        <v>122</v>
      </c>
      <c r="B14" s="35" t="s">
        <v>121</v>
      </c>
      <c r="C14" s="34"/>
      <c r="D14" s="34"/>
      <c r="E14" s="29" t="s">
        <v>123</v>
      </c>
      <c r="F14" s="36" t="s">
        <v>124</v>
      </c>
      <c r="G14" s="29"/>
      <c r="H14" s="29"/>
      <c r="I14" s="29"/>
      <c r="J14" t="s">
        <v>119</v>
      </c>
      <c r="K14" t="s">
        <v>185</v>
      </c>
      <c r="M14" t="s">
        <v>119</v>
      </c>
      <c r="N14" t="s">
        <v>185</v>
      </c>
    </row>
    <row r="15" spans="1:14" x14ac:dyDescent="0.25">
      <c r="A15" s="34" t="s">
        <v>123</v>
      </c>
      <c r="B15" s="35" t="s">
        <v>124</v>
      </c>
      <c r="C15" s="34"/>
      <c r="D15" s="34"/>
      <c r="E15" s="29" t="s">
        <v>125</v>
      </c>
      <c r="F15" s="36" t="s">
        <v>123</v>
      </c>
      <c r="G15" s="29"/>
      <c r="H15" s="29"/>
      <c r="I15" s="29"/>
      <c r="J15" t="s">
        <v>120</v>
      </c>
      <c r="K15" t="s">
        <v>120</v>
      </c>
      <c r="M15" t="s">
        <v>120</v>
      </c>
      <c r="N15" t="s">
        <v>120</v>
      </c>
    </row>
    <row r="16" spans="1:14" x14ac:dyDescent="0.25">
      <c r="A16" s="34" t="s">
        <v>125</v>
      </c>
      <c r="B16" s="35" t="s">
        <v>123</v>
      </c>
      <c r="C16" s="34"/>
      <c r="D16" s="34"/>
      <c r="E16" s="29" t="s">
        <v>126</v>
      </c>
      <c r="F16" s="36" t="s">
        <v>126</v>
      </c>
      <c r="G16" s="29"/>
      <c r="H16" s="29"/>
      <c r="I16" s="29"/>
      <c r="J16" t="s">
        <v>121</v>
      </c>
      <c r="K16" t="s">
        <v>122</v>
      </c>
      <c r="M16" t="s">
        <v>121</v>
      </c>
      <c r="N16" t="s">
        <v>122</v>
      </c>
    </row>
    <row r="17" spans="1:14" x14ac:dyDescent="0.25">
      <c r="A17" s="34" t="s">
        <v>126</v>
      </c>
      <c r="B17" s="35" t="s">
        <v>126</v>
      </c>
      <c r="C17" s="34"/>
      <c r="D17" s="34"/>
      <c r="E17" s="29" t="s">
        <v>186</v>
      </c>
      <c r="F17" s="36" t="s">
        <v>125</v>
      </c>
      <c r="G17" s="29"/>
      <c r="H17" s="29"/>
      <c r="I17" s="29"/>
      <c r="J17" t="s">
        <v>122</v>
      </c>
      <c r="K17" t="s">
        <v>133</v>
      </c>
      <c r="M17" t="s">
        <v>123</v>
      </c>
      <c r="N17" t="s">
        <v>125</v>
      </c>
    </row>
    <row r="18" spans="1:14" x14ac:dyDescent="0.25">
      <c r="A18" s="34" t="s">
        <v>186</v>
      </c>
      <c r="B18" s="35" t="s">
        <v>125</v>
      </c>
      <c r="C18" s="34"/>
      <c r="D18" s="34"/>
      <c r="E18" s="29" t="s">
        <v>127</v>
      </c>
      <c r="F18" s="36" t="s">
        <v>127</v>
      </c>
      <c r="G18" s="29"/>
      <c r="H18" s="29"/>
      <c r="I18" s="29"/>
      <c r="J18" t="s">
        <v>123</v>
      </c>
      <c r="K18" t="s">
        <v>125</v>
      </c>
      <c r="M18" t="s">
        <v>124</v>
      </c>
      <c r="N18" t="s">
        <v>123</v>
      </c>
    </row>
    <row r="19" spans="1:14" x14ac:dyDescent="0.25">
      <c r="A19" s="34" t="s">
        <v>127</v>
      </c>
      <c r="B19" s="35" t="s">
        <v>127</v>
      </c>
      <c r="C19" s="34"/>
      <c r="D19" s="34"/>
      <c r="E19" s="29" t="s">
        <v>128</v>
      </c>
      <c r="F19" s="36" t="s">
        <v>128</v>
      </c>
      <c r="G19" s="29"/>
      <c r="H19" s="29"/>
      <c r="I19" s="29"/>
      <c r="J19" t="s">
        <v>124</v>
      </c>
      <c r="K19" t="s">
        <v>123</v>
      </c>
      <c r="M19" t="s">
        <v>125</v>
      </c>
      <c r="N19" t="s">
        <v>186</v>
      </c>
    </row>
    <row r="20" spans="1:14" x14ac:dyDescent="0.25">
      <c r="A20" s="34" t="s">
        <v>128</v>
      </c>
      <c r="B20" s="35" t="s">
        <v>128</v>
      </c>
      <c r="C20" s="34"/>
      <c r="D20" s="34"/>
      <c r="E20" s="29" t="s">
        <v>129</v>
      </c>
      <c r="F20" s="36" t="s">
        <v>129</v>
      </c>
      <c r="G20" s="29"/>
      <c r="H20" s="29"/>
      <c r="I20" s="29"/>
      <c r="J20" t="s">
        <v>125</v>
      </c>
      <c r="K20" t="s">
        <v>186</v>
      </c>
      <c r="M20" t="s">
        <v>126</v>
      </c>
      <c r="N20" t="s">
        <v>126</v>
      </c>
    </row>
    <row r="21" spans="1:14" x14ac:dyDescent="0.25">
      <c r="A21" s="34" t="s">
        <v>129</v>
      </c>
      <c r="B21" s="35" t="s">
        <v>129</v>
      </c>
      <c r="C21" s="34"/>
      <c r="D21" s="34"/>
      <c r="E21" s="29" t="s">
        <v>130</v>
      </c>
      <c r="F21" s="36"/>
      <c r="G21" s="29"/>
      <c r="H21" s="29"/>
      <c r="I21" s="29"/>
      <c r="J21" t="s">
        <v>126</v>
      </c>
      <c r="K21" t="s">
        <v>126</v>
      </c>
      <c r="M21" t="s">
        <v>127</v>
      </c>
      <c r="N21" t="s">
        <v>127</v>
      </c>
    </row>
    <row r="22" spans="1:14" x14ac:dyDescent="0.25">
      <c r="A22" s="34" t="s">
        <v>130</v>
      </c>
      <c r="B22" s="35" t="s">
        <v>111</v>
      </c>
      <c r="C22" s="34" t="s">
        <v>131</v>
      </c>
      <c r="D22" s="34"/>
      <c r="E22" s="29" t="s">
        <v>131</v>
      </c>
      <c r="F22" s="36" t="s">
        <v>131</v>
      </c>
      <c r="G22" s="29"/>
      <c r="H22" s="29"/>
      <c r="I22" s="29"/>
      <c r="J22" t="s">
        <v>127</v>
      </c>
      <c r="K22" t="s">
        <v>127</v>
      </c>
      <c r="M22" t="s">
        <v>128</v>
      </c>
      <c r="N22" t="s">
        <v>128</v>
      </c>
    </row>
    <row r="23" spans="1:14" x14ac:dyDescent="0.25">
      <c r="A23" s="34" t="s">
        <v>131</v>
      </c>
      <c r="B23" s="35" t="s">
        <v>130</v>
      </c>
      <c r="C23" s="34" t="s">
        <v>132</v>
      </c>
      <c r="D23" s="34"/>
      <c r="E23" s="29" t="s">
        <v>133</v>
      </c>
      <c r="F23" s="36" t="s">
        <v>134</v>
      </c>
      <c r="G23" s="29"/>
      <c r="H23" s="29"/>
      <c r="I23" s="29"/>
      <c r="J23" t="s">
        <v>128</v>
      </c>
      <c r="K23" t="s">
        <v>128</v>
      </c>
      <c r="M23" t="s">
        <v>129</v>
      </c>
      <c r="N23" t="s">
        <v>129</v>
      </c>
    </row>
    <row r="24" spans="1:14" x14ac:dyDescent="0.25">
      <c r="A24" s="34" t="s">
        <v>133</v>
      </c>
      <c r="B24" s="35" t="s">
        <v>122</v>
      </c>
      <c r="C24" s="34" t="s">
        <v>134</v>
      </c>
      <c r="D24" s="34"/>
      <c r="E24" s="29" t="s">
        <v>134</v>
      </c>
      <c r="F24" s="36" t="s">
        <v>135</v>
      </c>
      <c r="G24" s="29"/>
      <c r="H24" s="29"/>
      <c r="I24" s="29"/>
      <c r="J24" t="s">
        <v>129</v>
      </c>
      <c r="K24" t="s">
        <v>129</v>
      </c>
      <c r="M24" t="s">
        <v>131</v>
      </c>
      <c r="N24" t="s">
        <v>131</v>
      </c>
    </row>
    <row r="25" spans="1:14" x14ac:dyDescent="0.25">
      <c r="A25" s="34" t="s">
        <v>134</v>
      </c>
      <c r="B25" s="35" t="s">
        <v>133</v>
      </c>
      <c r="C25" s="34" t="s">
        <v>135</v>
      </c>
      <c r="D25" s="34"/>
      <c r="E25" s="29" t="s">
        <v>136</v>
      </c>
      <c r="F25" s="36" t="s">
        <v>136</v>
      </c>
      <c r="G25" s="29"/>
      <c r="H25" s="29"/>
      <c r="I25" s="29"/>
      <c r="J25" t="s">
        <v>130</v>
      </c>
      <c r="K25" t="s">
        <v>131</v>
      </c>
      <c r="M25" t="s">
        <v>133</v>
      </c>
      <c r="N25" t="s">
        <v>118</v>
      </c>
    </row>
    <row r="26" spans="1:14" x14ac:dyDescent="0.25">
      <c r="A26" s="34" t="s">
        <v>136</v>
      </c>
      <c r="B26" s="35" t="s">
        <v>136</v>
      </c>
      <c r="C26" s="34"/>
      <c r="D26" s="34"/>
      <c r="E26" s="29" t="s">
        <v>137</v>
      </c>
      <c r="F26" s="36" t="s">
        <v>137</v>
      </c>
      <c r="G26" s="29"/>
      <c r="H26" s="29"/>
      <c r="I26" s="29"/>
      <c r="J26" t="s">
        <v>131</v>
      </c>
      <c r="K26" t="s">
        <v>130</v>
      </c>
      <c r="M26" t="s">
        <v>134</v>
      </c>
      <c r="N26" t="s">
        <v>133</v>
      </c>
    </row>
    <row r="27" spans="1:14" x14ac:dyDescent="0.25">
      <c r="A27" s="34" t="s">
        <v>137</v>
      </c>
      <c r="B27" s="35" t="s">
        <v>137</v>
      </c>
      <c r="C27" s="34"/>
      <c r="D27" s="34"/>
      <c r="E27" s="29" t="s">
        <v>138</v>
      </c>
      <c r="F27" s="36" t="s">
        <v>138</v>
      </c>
      <c r="G27" s="29"/>
      <c r="H27" s="29"/>
      <c r="I27" s="29"/>
      <c r="J27" t="s">
        <v>132</v>
      </c>
      <c r="K27" t="s">
        <v>131</v>
      </c>
      <c r="M27" t="s">
        <v>135</v>
      </c>
      <c r="N27" t="s">
        <v>134</v>
      </c>
    </row>
    <row r="28" spans="1:14" x14ac:dyDescent="0.25">
      <c r="A28" s="34" t="s">
        <v>138</v>
      </c>
      <c r="B28" s="35" t="s">
        <v>138</v>
      </c>
      <c r="C28" s="34"/>
      <c r="J28" t="s">
        <v>133</v>
      </c>
      <c r="K28" t="s">
        <v>134</v>
      </c>
      <c r="M28" t="s">
        <v>136</v>
      </c>
      <c r="N28" t="s">
        <v>136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134</v>
      </c>
      <c r="K29" t="s">
        <v>133</v>
      </c>
      <c r="M29" t="s">
        <v>137</v>
      </c>
      <c r="N29" t="s">
        <v>137</v>
      </c>
    </row>
    <row r="30" spans="1:14" x14ac:dyDescent="0.25">
      <c r="J30" t="s">
        <v>135</v>
      </c>
      <c r="K30" t="s">
        <v>134</v>
      </c>
      <c r="M30" t="s">
        <v>138</v>
      </c>
      <c r="N30" t="s">
        <v>138</v>
      </c>
    </row>
    <row r="31" spans="1:14" x14ac:dyDescent="0.25">
      <c r="J31" t="s">
        <v>136</v>
      </c>
      <c r="K31" t="s">
        <v>136</v>
      </c>
    </row>
    <row r="32" spans="1:14" x14ac:dyDescent="0.25">
      <c r="J32" t="s">
        <v>137</v>
      </c>
      <c r="K32" t="s">
        <v>137</v>
      </c>
    </row>
    <row r="33" spans="10:11" x14ac:dyDescent="0.25">
      <c r="J33" t="s">
        <v>138</v>
      </c>
      <c r="K33" t="s">
        <v>138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2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3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4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5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6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7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8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9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11.xml><?xml version="1.0" encoding="utf-8"?>
<ds:datastoreItem xmlns:ds="http://schemas.openxmlformats.org/officeDocument/2006/customXml" ds:itemID="{E0745F01-1CA5-4178-B452-D9746D2B7E29}">
  <ds:schemaRefs/>
</ds:datastoreItem>
</file>

<file path=customXml/itemProps12.xml><?xml version="1.0" encoding="utf-8"?>
<ds:datastoreItem xmlns:ds="http://schemas.openxmlformats.org/officeDocument/2006/customXml" ds:itemID="{5F5D9E36-DA30-4025-BEBB-25407E956375}">
  <ds:schemaRefs/>
</ds:datastoreItem>
</file>

<file path=customXml/itemProps13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14.xml><?xml version="1.0" encoding="utf-8"?>
<ds:datastoreItem xmlns:ds="http://schemas.openxmlformats.org/officeDocument/2006/customXml" ds:itemID="{71C4A6CC-AC85-4DCE-AC9F-75090FA528EC}">
  <ds:schemaRefs/>
</ds:datastoreItem>
</file>

<file path=customXml/itemProps15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16.xml><?xml version="1.0" encoding="utf-8"?>
<ds:datastoreItem xmlns:ds="http://schemas.openxmlformats.org/officeDocument/2006/customXml" ds:itemID="{D68667DF-C1EC-41FC-AD6C-BEA4BF1A7517}">
  <ds:schemaRefs/>
</ds:datastoreItem>
</file>

<file path=customXml/itemProps17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19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20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21.xml><?xml version="1.0" encoding="utf-8"?>
<ds:datastoreItem xmlns:ds="http://schemas.openxmlformats.org/officeDocument/2006/customXml" ds:itemID="{9AAA72D5-4753-47D7-8328-14993F4FB63C}">
  <ds:schemaRefs>
    <ds:schemaRef ds:uri="9c526100-92ac-402b-9d09-4947c0e8c21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4b97729-89ff-4087-8aa8-d163192c6d6b"/>
    <ds:schemaRef ds:uri="http://purl.org/dc/terms/"/>
  </ds:schemaRefs>
</ds:datastoreItem>
</file>

<file path=customXml/itemProps22.xml><?xml version="1.0" encoding="utf-8"?>
<ds:datastoreItem xmlns:ds="http://schemas.openxmlformats.org/officeDocument/2006/customXml" ds:itemID="{3F5A9A7A-CD02-460F-B83A-07BA12733824}">
  <ds:schemaRefs/>
</ds:datastoreItem>
</file>

<file path=customXml/itemProps23.xml><?xml version="1.0" encoding="utf-8"?>
<ds:datastoreItem xmlns:ds="http://schemas.openxmlformats.org/officeDocument/2006/customXml" ds:itemID="{F9C87DEF-318C-4BAB-97B0-BA75EC1C2C88}">
  <ds:schemaRefs/>
</ds:datastoreItem>
</file>

<file path=customXml/itemProps24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5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26.xml><?xml version="1.0" encoding="utf-8"?>
<ds:datastoreItem xmlns:ds="http://schemas.openxmlformats.org/officeDocument/2006/customXml" ds:itemID="{F954F3E3-EEC2-47A9-A8EF-6F4FBD5DE7FD}">
  <ds:schemaRefs/>
</ds:datastoreItem>
</file>

<file path=customXml/itemProps27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8.xml><?xml version="1.0" encoding="utf-8"?>
<ds:datastoreItem xmlns:ds="http://schemas.openxmlformats.org/officeDocument/2006/customXml" ds:itemID="{8B8A9523-97A0-45AF-A1EF-5093641B75E7}">
  <ds:schemaRefs/>
</ds:datastoreItem>
</file>

<file path=customXml/itemProps29.xml><?xml version="1.0" encoding="utf-8"?>
<ds:datastoreItem xmlns:ds="http://schemas.openxmlformats.org/officeDocument/2006/customXml" ds:itemID="{FF489F1A-28E5-4033-B0ED-B604C82D8381}">
  <ds:schemaRefs/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Aécio Ferreira Murakami</cp:lastModifiedBy>
  <cp:revision/>
  <dcterms:created xsi:type="dcterms:W3CDTF">2022-03-24T14:13:09Z</dcterms:created>
  <dcterms:modified xsi:type="dcterms:W3CDTF">2022-11-01T18:41:05Z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