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.brunelli\Desktop\"/>
    </mc:Choice>
  </mc:AlternateContent>
  <xr:revisionPtr revIDLastSave="0" documentId="8_{3B3A6E83-A1CF-435F-8974-C9D454C74AFD}" xr6:coauthVersionLast="47" xr6:coauthVersionMax="47" xr10:uidLastSave="{00000000-0000-0000-0000-000000000000}"/>
  <bookViews>
    <workbookView xWindow="-28920" yWindow="-120" windowWidth="29040" windowHeight="15840" tabRatio="585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1" hidden="1">DE_PARA_N[]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8"/>
  <pivotCaches>
    <pivotCache cacheId="0" r:id="rId9"/>
  </pivotCaches>
  <extLst>
    <ext xmlns:x14="http://schemas.microsoft.com/office/spreadsheetml/2009/9/main" uri="{876F7934-8845-4945-9796-88D515C7AA90}">
      <x14:pivotCaches>
        <pivotCache cacheId="1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" r:id="rId12"/>
        <pivotCache cacheId="3" r:id="rId13"/>
        <pivotCache cacheId="4" r:id="rId14"/>
        <pivotCache cacheId="5" r:id="rId15"/>
        <pivotCache cacheId="6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1" i="7" l="1"/>
  <c r="P142" i="7"/>
  <c r="P143" i="7"/>
  <c r="P144" i="7"/>
  <c r="P84" i="6" l="1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I3" i="3"/>
  <c r="P74" i="6"/>
  <c r="P75" i="6"/>
  <c r="P76" i="6"/>
  <c r="P77" i="6"/>
  <c r="P78" i="6"/>
  <c r="P79" i="6"/>
  <c r="P80" i="6"/>
  <c r="P81" i="6"/>
  <c r="P82" i="6"/>
  <c r="P83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I31" i="3" l="1"/>
  <c r="I32" i="3" s="1"/>
  <c r="B38" i="3"/>
  <c r="C38" i="3"/>
  <c r="D38" i="3"/>
  <c r="K32" i="3" l="1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Q3" i="3" l="1"/>
  <c r="P3" i="3"/>
  <c r="O3" i="3"/>
  <c r="P10" i="3"/>
  <c r="O10" i="3"/>
  <c r="Q10" i="3"/>
  <c r="O5" i="3"/>
  <c r="P5" i="3"/>
  <c r="Q5" i="3"/>
  <c r="Q9" i="3"/>
  <c r="O9" i="3"/>
  <c r="P9" i="3"/>
  <c r="Q6" i="3"/>
  <c r="P6" i="3"/>
  <c r="O6" i="3"/>
  <c r="Q8" i="3"/>
  <c r="O8" i="3"/>
  <c r="P8" i="3"/>
  <c r="Q7" i="3"/>
  <c r="P7" i="3"/>
  <c r="O7" i="3"/>
  <c r="O4" i="3"/>
  <c r="Q4" i="3"/>
  <c r="P4" i="3"/>
  <c r="O13" i="3"/>
  <c r="Q13" i="3"/>
  <c r="P13" i="3"/>
  <c r="Q11" i="3"/>
  <c r="P11" i="3"/>
  <c r="O11" i="3"/>
  <c r="Q14" i="3"/>
  <c r="P14" i="3"/>
  <c r="O14" i="3"/>
  <c r="Q12" i="3"/>
  <c r="P12" i="3"/>
  <c r="O12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S3" i="3" s="1"/>
  <c r="R19" i="3"/>
  <c r="S19" i="3" s="1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3EC427A-5E33-49FC-A7EE-390760DCBE86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2B932DF-6C03-4545-AE8A-1719F4378B44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1"/>
        </x15:connection>
      </ext>
    </extLst>
  </connection>
</connections>
</file>

<file path=xl/sharedStrings.xml><?xml version="1.0" encoding="utf-8"?>
<sst xmlns="http://schemas.openxmlformats.org/spreadsheetml/2006/main" count="2560" uniqueCount="544">
  <si>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</si>
  <si>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</si>
  <si>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</si>
  <si>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</si>
  <si>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</si>
  <si>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</si>
  <si>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</si>
  <si>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</si>
  <si>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</si>
  <si>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</si>
  <si>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</si>
  <si>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</si>
  <si>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</si>
  <si>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</si>
  <si>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Especificar Fonte - "Outras"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</si>
  <si>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</si>
  <si>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</si>
  <si>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</si>
  <si>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</si>
  <si>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PCJ3.3.1.2/2021</t>
  </si>
  <si>
    <t>1.2 - Planejamento</t>
  </si>
  <si>
    <t>PDC 1 e 2</t>
  </si>
  <si>
    <t>Fomento à Planos Municipais de Saneamento Rural</t>
  </si>
  <si>
    <t>15 Planos Municipais de Saneamento Rural elaborados</t>
  </si>
  <si>
    <t>Município</t>
  </si>
  <si>
    <t>Bacia</t>
  </si>
  <si>
    <t>Bacias PCJ, observando os municípios e ACs prioritários para saneamento rural</t>
  </si>
  <si>
    <t>Os investimentos previstos para serem financiados por outras fontes, que não estão sobre a governança da Agências das Bacias PCJ, não possuem mecanismo de acompanhamento sobre a sua execução físico-financeira.</t>
  </si>
  <si>
    <t>Idem ação nº PCJ3.3.1.2/2021</t>
  </si>
  <si>
    <t>PCJ1.2.1.7/2021</t>
  </si>
  <si>
    <t>Elaboração e revisão de planos municipais de saneamento básico</t>
  </si>
  <si>
    <t>Ao menos 05 planos revisados/elaborados</t>
  </si>
  <si>
    <t>A definir</t>
  </si>
  <si>
    <t>PCJ2.3.2.1/2021</t>
  </si>
  <si>
    <t>Elaboração e revisão de Planos de Controle e Redução de Perdas</t>
  </si>
  <si>
    <t>Municípios observando as prioridades no Plano de Bacias</t>
  </si>
  <si>
    <t>PCJ6.2.3.1/2021</t>
  </si>
  <si>
    <t>1.4 - Monitoramento</t>
  </si>
  <si>
    <t>Expansão, integração, operação e manutenção da rede de monitoramento quali-quantitativo dos recursos hídricos</t>
  </si>
  <si>
    <t>Disponibilização dos dados de ao menos 36 postos ativos e contratação de 01 estudo de monitoramento qualitativo</t>
  </si>
  <si>
    <t>Sociedade civil</t>
  </si>
  <si>
    <t>Bacias PCJ</t>
  </si>
  <si>
    <t>PCJ3.3.1.1/2021</t>
  </si>
  <si>
    <t>3.1 - Efluentes</t>
  </si>
  <si>
    <t>Prioritário</t>
  </si>
  <si>
    <t>Substituição de sistemas rudimentares de tratamento de esgoto (fossa negra) por sistemas mais eficientes</t>
  </si>
  <si>
    <t>Substituição de 30 sistemas</t>
  </si>
  <si>
    <t>PCJ2.1.1.1/2021</t>
  </si>
  <si>
    <t>1.1 - SI</t>
  </si>
  <si>
    <t>Manutenção e aprimoramento de um modelo chuva-vazão para as Bacias PCJ</t>
  </si>
  <si>
    <t>Disponibilidade de ao menos 01 modelo</t>
  </si>
  <si>
    <t>PCJ1.1.1.2/2021</t>
  </si>
  <si>
    <t>Elaboração de estudos para ampliação e melhoria dos sistemas de transporte de esgotos</t>
  </si>
  <si>
    <t>Elaboração de ao menos 01 estudo</t>
  </si>
  <si>
    <t>Municípios com prioridades para coleta, no Plano de Bacias</t>
  </si>
  <si>
    <t>Os investimentos previstos para serem financiados por outras fontes, que não estão sobre a governança da Agências das Bacias PCJ, não possuem mecanismo de acompanhamento sobre a sua execução físico-financeira</t>
  </si>
  <si>
    <t>PCJ1.1.1.1/2021</t>
  </si>
  <si>
    <t>Elaboração de estudos para ampliação e melhoria dos sistemas de coleta de esgotos</t>
  </si>
  <si>
    <t>Idem ação nº PCJ1.1.1.2/2021</t>
  </si>
  <si>
    <t>PCJ1.1.2.2/2021</t>
  </si>
  <si>
    <t>Elaboração de estudos para a implantação de novas ETEs visando tratamento secundário</t>
  </si>
  <si>
    <t>Municípios observando as prioridades para tratamento secundário, no Plano de Bacias</t>
  </si>
  <si>
    <t>PCJ1.2.1.1/2021</t>
  </si>
  <si>
    <t>Elaboração de estudos de melhorias da eficiência das ETEs na remoção de nutrientes</t>
  </si>
  <si>
    <t>Municípios observando as prioridades para remoção de nitrogênio e fósforo, no Plano de Bacias</t>
  </si>
  <si>
    <t>PCJ2.2.2.1/2021</t>
  </si>
  <si>
    <t>Desenvolvimento de estudos de alternativas e intervenções para minimização dos riscos de inundação ribeirinha</t>
  </si>
  <si>
    <t>Planos elaborados por sub-bacia e intervenções realizadas</t>
  </si>
  <si>
    <t>Ao menos 01 plano revisado/elaborado</t>
  </si>
  <si>
    <t>PCJ2.2.1.1/2021</t>
  </si>
  <si>
    <t>1.5 - Disponibilidade</t>
  </si>
  <si>
    <t>Elaboração do plano diretor de reúso de água para as Bacias PCJ</t>
  </si>
  <si>
    <t>01 Plano elaborado</t>
  </si>
  <si>
    <t>PCJ6.2.4.1/2021</t>
  </si>
  <si>
    <t>1.3 - Enquadramento</t>
  </si>
  <si>
    <t>Encaminhamento do enquadramento da porção mineira das Bacias PCJ</t>
  </si>
  <si>
    <t>Encaminhamento de uma proposta de enquadramento ao CERH-MG</t>
  </si>
  <si>
    <t>Sub-bacia</t>
  </si>
  <si>
    <t>Porção Mineira das Bacias PCJ</t>
  </si>
  <si>
    <t>Disponibilização dos dados de ao menos 36 postos ativos</t>
  </si>
  <si>
    <t>PCJ6.1.1.2/2021</t>
  </si>
  <si>
    <t>2.3 - Cobrança</t>
  </si>
  <si>
    <t>Apoio operacional para a área de cobrança pelo uso dos recursos hídricos</t>
  </si>
  <si>
    <t>Apoio operacional contínuo</t>
  </si>
  <si>
    <t>PCJ6.2.1.1/2021</t>
  </si>
  <si>
    <t>1.6 - Legislação</t>
  </si>
  <si>
    <t>Estudos para aprimoramento da cobrança pelo uso dos recursos hídricos</t>
  </si>
  <si>
    <t>Ao menos 01 estudo elaborado</t>
  </si>
  <si>
    <t>Idem ação nº PCJ6.2.4.1/2021</t>
  </si>
  <si>
    <t>PCJ6.1.1.5/2021</t>
  </si>
  <si>
    <t>2.5 - Integração</t>
  </si>
  <si>
    <t>Apoio operacional para acompanhamento de projetos da área de Sistema de Informações</t>
  </si>
  <si>
    <t>PCJ6.2.5.3/2021</t>
  </si>
  <si>
    <t>Apoio operacional para fiscalização de outorgas</t>
  </si>
  <si>
    <t>PCJ6.1.1.4/2021</t>
  </si>
  <si>
    <t>Apoio Operacional para acompanhamento de empreendimentos de demanda espontânea</t>
  </si>
  <si>
    <t>PCJ6.1.2.2/2021</t>
  </si>
  <si>
    <t>Remuneração de agentes técnicos e financeiros para empreendimentos deliberados pelos Comitês PCJ</t>
  </si>
  <si>
    <t>Desembolso de ao menos 60% do valor previsto</t>
  </si>
  <si>
    <t>PCJ6.1.2.1/2021</t>
  </si>
  <si>
    <t>Apoio operacional para a Secretaria Executiva dos Comitês PCJ</t>
  </si>
  <si>
    <t>PCJ6.1.1.3/2021</t>
  </si>
  <si>
    <t>Apoio operacional para acompanhamento de projetos de assessoria ambiental</t>
  </si>
  <si>
    <t>PCJ6.1.1.1/2021</t>
  </si>
  <si>
    <t>Apoio operacional para a Área de Tecnologia da Informação - TI</t>
  </si>
  <si>
    <t>PCJ6.1.2.3/2021</t>
  </si>
  <si>
    <t>Logística de Suporte às reuniões Plenárias e das CTs dos Comitês PCJ</t>
  </si>
  <si>
    <t>PCJ6.1.2.5/2021</t>
  </si>
  <si>
    <t>Manutenção de licenciamento de sistemas de TI</t>
  </si>
  <si>
    <t>PCJ6.1.2.4/2021</t>
  </si>
  <si>
    <t>Participação de membros dos Comitês PCJ em eventos internos das CTs e eventos externos</t>
  </si>
  <si>
    <t>Desembolso de ao menos 70% do valor previsto</t>
  </si>
  <si>
    <t>PCJ6.1.1.7/2021</t>
  </si>
  <si>
    <t>Apoio operacional para acompanhamento de ações da porção mineira</t>
  </si>
  <si>
    <t>PCJ1.2.1.5/2021</t>
  </si>
  <si>
    <t>Cadastro, caracterização e modelagem de cargas industriais</t>
  </si>
  <si>
    <t>Ao menos 01 estudo realizado</t>
  </si>
  <si>
    <t>PCJ4.1.1.2/2021</t>
  </si>
  <si>
    <t>Desenvolvimento de banco de dados de poços e suporte à decisão</t>
  </si>
  <si>
    <t>Ao menos 01 banco de dados</t>
  </si>
  <si>
    <t>PCJ6.2.2.1/2021</t>
  </si>
  <si>
    <t>Manutenção e aprimoramentos do SSD PCJ</t>
  </si>
  <si>
    <t>Publicação de ao menos uma interface revisada</t>
  </si>
  <si>
    <t>PCJ6.3.1.5/2021</t>
  </si>
  <si>
    <t>Elaborar Plano de Comunicação quando de operações emergenciais das barragens</t>
  </si>
  <si>
    <t>Contratação de 01 estudo para orientar a elaboração de Plano de Comunicação</t>
  </si>
  <si>
    <t>Idem ação n° PCJ6.1.1.7/2021</t>
  </si>
  <si>
    <t>PCJ6.3.1.7/2021</t>
  </si>
  <si>
    <t>Promover a compatibilidade entre os planos de cada UGRHI</t>
  </si>
  <si>
    <t>Contratação de 01 estudo sobre a compatibilização dos planos de bacia hidrográfica dos CBHs da Bacia do Rio Tietê</t>
  </si>
  <si>
    <t>PCJ1.1.2.4/2021</t>
  </si>
  <si>
    <t>Elaboração de estudos e relatórios visando o licenciamento das ETEs projetadas</t>
  </si>
  <si>
    <t>PCJ2.3.3.2/2021</t>
  </si>
  <si>
    <t>Elaboração dos Planos Diretores de Drenagem Urbana e Manejo de Águas Pluviais</t>
  </si>
  <si>
    <t>Elaboração de ao menos 01 Plano, considerando os trechos vulneráveis indicados no Plano de Bacias</t>
  </si>
  <si>
    <t>Idem ação n° PCJ1.1.2.4/2021</t>
  </si>
  <si>
    <t>PCJ4.3.2.1/2021</t>
  </si>
  <si>
    <t>Realizar os procedimentos estabelecidos para as áreas de restrição e controle já identificadas nas Bacias PCJ e avaliar a existência de novas áreas</t>
  </si>
  <si>
    <t>PCJ6.2.3.3/2021</t>
  </si>
  <si>
    <t>Implantação, integração, operação e manutenção da rede de monitoramento quali-quantitativo das águas subterrâneas</t>
  </si>
  <si>
    <t>Disponibilização dos dados de ao menos 02 postos ativos</t>
  </si>
  <si>
    <t>PCJ2.2.4.1/2021</t>
  </si>
  <si>
    <t>Desenvolvimento de estudo de alternativas de aumento da disponibilidade hídrica nas sub-bacias dos rios Atibaia, Jundiaí e Capivari</t>
  </si>
  <si>
    <t>Sub-bacias Atibaia, Jundiaí e Capivari</t>
  </si>
  <si>
    <t>PCJ6.1.2.6/2021</t>
  </si>
  <si>
    <t>Eventos especiais dos Comitês PCJ</t>
  </si>
  <si>
    <t>Participação em ao menos 01 evento</t>
  </si>
  <si>
    <t>PCJ6.2.6.1/2021</t>
  </si>
  <si>
    <t>Apoio operacional para gerenciamento da implementação e da revisão do Plano de Bacias</t>
  </si>
  <si>
    <t>Contratação de ao menos 01 pessoa</t>
  </si>
  <si>
    <t>Idem ação nº PCJ6.1.2.6/2021</t>
  </si>
  <si>
    <t>PCJ1.1.2.3/2021</t>
  </si>
  <si>
    <t>Elaboração de projetos para a implantação de novas ETEs visando tratamento secundário</t>
  </si>
  <si>
    <t>Elaboração de ao menos 01 projeto</t>
  </si>
  <si>
    <t>PCJ1.2.1.2/2021</t>
  </si>
  <si>
    <t>Elaboração de projetos de melhorias da eficiência das ETEs na remoção de nutrientes</t>
  </si>
  <si>
    <t>PCJ1.2.1.8/2021</t>
  </si>
  <si>
    <t>Implantação de Unidades de Tratamento de Lodo nas ETAs</t>
  </si>
  <si>
    <t>Ao menos 01 projeto realizado</t>
  </si>
  <si>
    <t>PCJ1.1.1.5/2021</t>
  </si>
  <si>
    <t>Ampliações e melhoria dos sistemas de coleta de esgotos</t>
  </si>
  <si>
    <t>Ampliação dos sistemas de coleta de esgotos de pelo menos 20% dos municípios prioritários</t>
  </si>
  <si>
    <t>PCJ1.1.2.5/2021</t>
  </si>
  <si>
    <t>Implantação das ETEs projetadas e melhorias das ETEs existentes</t>
  </si>
  <si>
    <t>Ao menos 01 ETE implantada</t>
  </si>
  <si>
    <t>Bacias PCJ, observando as prioridades para tratamento secundário.</t>
  </si>
  <si>
    <t>Idem ação nº PCJ1.1.1.5/2021</t>
  </si>
  <si>
    <t>PCJ2.3.1.1/2021</t>
  </si>
  <si>
    <t>Estudos de viabilidade para aumento de regularização de vazões em mananciais existentes e novos barramentos</t>
  </si>
  <si>
    <t>Sociedade Civil</t>
  </si>
  <si>
    <t>PCJ5.4.1.1/2021</t>
  </si>
  <si>
    <t>Construção de propostas para a recuperação, conservação e proteção dos recursos hídricos em áreas rurais</t>
  </si>
  <si>
    <t>Ao menos 01 proposta</t>
  </si>
  <si>
    <t>PCJ1.1.2.1/2021</t>
  </si>
  <si>
    <t>Melhoria e recuperação da qualidade das águas</t>
  </si>
  <si>
    <t>Alcance das metas intermediárias dos cenários de referência para planejamento, conforme descrito no Plano de Bacias</t>
  </si>
  <si>
    <t>Municípios prioritários indicados na Deliberação dos Comitês PCJ nº 324/2019</t>
  </si>
  <si>
    <t>PCJ1.1.1.3/2021</t>
  </si>
  <si>
    <t>Elaboração de projetos de ampliação e melhoria dos sistemas de coleta de esgotos</t>
  </si>
  <si>
    <t>PCJ2.3.2.2/2021</t>
  </si>
  <si>
    <t>5.1 - Perdas</t>
  </si>
  <si>
    <t>Controle de perdas em sistemas de abastecimento de água</t>
  </si>
  <si>
    <t>Alcance das metas intermediárias dos cenários de referência para planejamento, conforme descrito do Plano de Bacias</t>
  </si>
  <si>
    <t>Municípios observando as prioridades do Plano de Bacias</t>
  </si>
  <si>
    <t>Idem ação nº PCJ3.2.1.1/2021financeira</t>
  </si>
  <si>
    <t>Para 2020, municípios prioritários indicados na Deliberação dos Comitês PCJ nº 324/2019. A partir de 2021, municípios observando as prioridades do Plano de Bacias</t>
  </si>
  <si>
    <t>PCJ2.3.2.3/2021</t>
  </si>
  <si>
    <t>Manutenção do projeto de benchmarking para o controle de perdas de água em sistemas de distribuição</t>
  </si>
  <si>
    <t>Ao menos 01 manutenção realizada</t>
  </si>
  <si>
    <t>Idem ação nº PCJ2.3.2.2/2021</t>
  </si>
  <si>
    <t>PCJ3.1.2.5/2021</t>
  </si>
  <si>
    <t>4.1 - Mananciais</t>
  </si>
  <si>
    <t>Não prioritário</t>
  </si>
  <si>
    <t>Estabilização de voçorocas nas propriedades que receberão projetos de recomposição florestal</t>
  </si>
  <si>
    <t>Estabilização de 10 voçorocas/ano nas propriedades que recebem projetos de recomposição florestal</t>
  </si>
  <si>
    <t>Áreas de Contribuição das Bacias PCJ prioritárias conforme mapa síntese, Mapa Conservação, recuperação de nascentes, matas ciliares e áreas de recarga do Plano de Bacias</t>
  </si>
  <si>
    <t>PCJ3.1.2.6/2021</t>
  </si>
  <si>
    <t>Aplicação de técnicas de conservação do solo em propriedades que receberão os projetos de recomposição florestal</t>
  </si>
  <si>
    <t>Aplicação de técnicas de conservação do solo em aproximadamente 360 ha/ano</t>
  </si>
  <si>
    <t>PCJ3.2.1.1/2021</t>
  </si>
  <si>
    <t>Execução de intervenções de conservação de solo</t>
  </si>
  <si>
    <t>Conservação de solo em 300 hectares por ano</t>
  </si>
  <si>
    <t>PCJ3.1.3.1/2021</t>
  </si>
  <si>
    <t>Implementação de projetos de PSA</t>
  </si>
  <si>
    <t>Contratação de ao menos 01 projeto aprovado no Edital anualmente</t>
  </si>
  <si>
    <t>Idem ação nº PCJ3.1.3.1/2021</t>
  </si>
  <si>
    <t>PCJ3.1.2.1/2021</t>
  </si>
  <si>
    <t>4.2 - Vegetação</t>
  </si>
  <si>
    <t>Promoção da conservação e recuperação de nascentes, matas ciliares e áreas de recarga</t>
  </si>
  <si>
    <t>Recuperação de 10 hectares de áreas prioritárias por ano</t>
  </si>
  <si>
    <t>PCJ3.1.1.1/2021</t>
  </si>
  <si>
    <t>Desenvolvimento e monitoramento da implementação dos PIPs</t>
  </si>
  <si>
    <t>Contratação da elaboração de PIPs para 1.000 hectares por ano</t>
  </si>
  <si>
    <t>Recuperação de 40 hectares de áreas prioritárias por ano</t>
  </si>
  <si>
    <t>PCJ5.3.1.2/2021</t>
  </si>
  <si>
    <t>8.1 - Capacitação</t>
  </si>
  <si>
    <t>Elaboração de um Plano de Capacitação Técnica e realização de processos formativos nas áreas de atuação das Câmaras Técnicas</t>
  </si>
  <si>
    <t>01 Plano elaborado e ao menos 12 membros capacitados em nível de pós-graduação</t>
  </si>
  <si>
    <t>PCJ1.4.1.2/2021</t>
  </si>
  <si>
    <t>Ampliação e divulgação do programa de capacitação (Escola da Água e Saneamento), fomento e incentivo à capacitação de operadores</t>
  </si>
  <si>
    <t>Capacitação de ao menos 05 turmas por ano</t>
  </si>
  <si>
    <t>Idem ação nº PCJ3.1.2.1/2021</t>
  </si>
  <si>
    <t>PCJ5.2.1.2/2021</t>
  </si>
  <si>
    <t>8.3 - Comunicação</t>
  </si>
  <si>
    <t>Realização de processos formativos e campanhas educativas sobre a realidade das Bacias PCJ</t>
  </si>
  <si>
    <t>Ao menos 01 processo formativo e uma campanha educativa realizada</t>
  </si>
  <si>
    <t>PCJ5.1.1.1/2021</t>
  </si>
  <si>
    <t>Elaboração e execução de um Plano de Comunicação para o fortalecimento da comunicação entre a sociedade civil e os Comitês PCJ</t>
  </si>
  <si>
    <t>01 Plano elaborado e ações implementadas</t>
  </si>
  <si>
    <t>PCJ3.1.2.4/2021</t>
  </si>
  <si>
    <t>Fomento à elaboração de planos integrados de recomposição florestal e proteção dos biomas Mata Atlântica e Cerrado</t>
  </si>
  <si>
    <t>Capacitar os municípios para o desenvolvimento dos Planos</t>
  </si>
  <si>
    <t>PCJ6.1.1.6/2021</t>
  </si>
  <si>
    <t>Apoio operacional para a área de comunicação social</t>
  </si>
  <si>
    <t>% Execução da meta do biênio</t>
  </si>
  <si>
    <t>PCJ3.3.1.2/2022</t>
  </si>
  <si>
    <t>Segundo normas do MPO-FEHIDRO, o prazo para emissão do contrato FEHIDRO para os empreendimentos deliberados em 2021 é até o dia 31/12/2021, sendo que a Deliberação COFEHIDRO nº240/21 prorrogou este prazo para 30/04/2022.Ainda, o prazo para licitação da empresa executora, pelos tomadores, é de 150 dias contados a partir da data de emissão do contrato.
Considerando que após a licitação, existe o tempo de trâmite dos documentos do processo licitatório ao Agente Técnico para, só então, o Agente Financeiro proceder com a liberação da primeira parcela, não houve quaisquer desembolsos para os empreendimentos</t>
  </si>
  <si>
    <t>PCJ3.3.1.2/2023</t>
  </si>
  <si>
    <t>PCJ6.3.1.5/2022</t>
  </si>
  <si>
    <t>Bacia Hidrográfica do rio Tietê</t>
  </si>
  <si>
    <t>PCJ6.3.1.7/2022</t>
  </si>
  <si>
    <t>PCJ6.3.1.7/2023</t>
  </si>
  <si>
    <t>PCJ1.2.1.5/2022</t>
  </si>
  <si>
    <t>PCJ1.2.1.5/2023</t>
  </si>
  <si>
    <t>PCJ1.2.1.7/2022</t>
  </si>
  <si>
    <t>PCJ1.2.1.7/2023</t>
  </si>
  <si>
    <t>PCJ2.3.2.1/2022</t>
  </si>
  <si>
    <t>PCJ2.3.2.1/2023</t>
  </si>
  <si>
    <t>PCJ6.2.2.1/2022</t>
  </si>
  <si>
    <t>2.5 - Monitoramento e SI</t>
  </si>
  <si>
    <t>PCJ6.2.2.1/2023</t>
  </si>
  <si>
    <t>PCJ6.2.3.1/2022</t>
  </si>
  <si>
    <t>PCJ6.2.3.1/2023</t>
  </si>
  <si>
    <t>PCJ6.2.3.3/2022</t>
  </si>
  <si>
    <t>PCJ6.2.3.3/2023</t>
  </si>
  <si>
    <t>PCJ2.3.3.2/2023</t>
  </si>
  <si>
    <t>PCJ2.2.4.1/2023</t>
  </si>
  <si>
    <t>PCJ4.1.1.2/2023</t>
  </si>
  <si>
    <t>2.2 - Outorga</t>
  </si>
  <si>
    <t>PCJ2.1.1.1/2023</t>
  </si>
  <si>
    <t>PCJ2.1.1.1/2022</t>
  </si>
  <si>
    <t>PCJ1.1.1.2/2022</t>
  </si>
  <si>
    <t>PCJ1.1.1.2/2023</t>
  </si>
  <si>
    <t>PCJ1.1.2.2/2022</t>
  </si>
  <si>
    <t>PCJ1.1.2.2/2023</t>
  </si>
  <si>
    <t>PCJ1.2.1.1/2022</t>
  </si>
  <si>
    <t>PCJ1.2.1.1/2023</t>
  </si>
  <si>
    <t>PCJ4.3.2.1/2022</t>
  </si>
  <si>
    <t>PCJ4.3.2.1/2023</t>
  </si>
  <si>
    <t>PCJ6.1.1.2/2022</t>
  </si>
  <si>
    <t>PCJ6.1.1.2/2023</t>
  </si>
  <si>
    <t>PCJ6.1.1.5/2022</t>
  </si>
  <si>
    <t>PCJ6.1.1.5/2023</t>
  </si>
  <si>
    <t>PCJ6.2.5.3/2022</t>
  </si>
  <si>
    <t>PCJ6.2.5.3/2023</t>
  </si>
  <si>
    <t>PCJ6.1.1.4/2022</t>
  </si>
  <si>
    <t>2.6 - Integração</t>
  </si>
  <si>
    <t>PCJ6.1.1.4/2023</t>
  </si>
  <si>
    <t>PCJ6.1.2.2/2022</t>
  </si>
  <si>
    <t>PCJ6.1.2.2/2023</t>
  </si>
  <si>
    <t>PCJ6.1.2.1/2022</t>
  </si>
  <si>
    <t>PCJ6.1.2.1/2023</t>
  </si>
  <si>
    <t>PCJ6.1.1.3/2022</t>
  </si>
  <si>
    <t>PCJ6.1.1.3/2023</t>
  </si>
  <si>
    <t>PCJ6.1.1.1/2022</t>
  </si>
  <si>
    <t>PCJ6.1.1.1/2023</t>
  </si>
  <si>
    <t>PCJ6.1.2.3/2022</t>
  </si>
  <si>
    <t>PCJ6.1.2.3/2023</t>
  </si>
  <si>
    <t>PCJ6.1.2.5/2022</t>
  </si>
  <si>
    <t>2.7 - CORHI</t>
  </si>
  <si>
    <t>PCJ6.1.2.5/2023</t>
  </si>
  <si>
    <t>PCJ6.1.2.4/2022</t>
  </si>
  <si>
    <t>PCJ6.1.2.4/2023</t>
  </si>
  <si>
    <t>PCJ6.1.1.7/2022</t>
  </si>
  <si>
    <t>PCJ6.1.1.7/2023</t>
  </si>
  <si>
    <t>PCJ6.2.6.1/2022</t>
  </si>
  <si>
    <t>PCJ6.2.6.1/2023</t>
  </si>
  <si>
    <t>PCJ1.1.1.1/2022</t>
  </si>
  <si>
    <t>PCJ1.1.1.1/2023</t>
  </si>
  <si>
    <t>PCJ6.2.4.1/2022</t>
  </si>
  <si>
    <t>2.4 - Enquadramento</t>
  </si>
  <si>
    <t>PCJ6.2.4.1/2023</t>
  </si>
  <si>
    <t>PCJ2.3.1.1/2022</t>
  </si>
  <si>
    <t>PCJ2.3.1.1/2023</t>
  </si>
  <si>
    <t>PCJ6.2.1.1/2022</t>
  </si>
  <si>
    <t>PCJ6.2.1.1/2023</t>
  </si>
  <si>
    <t>PCJ1.1.2.4/2023</t>
  </si>
  <si>
    <t>PCJ2.2.2.1/2023</t>
  </si>
  <si>
    <t>PCJ2.2.1.1/2023</t>
  </si>
  <si>
    <t>PCJ6.1.2.6/2023</t>
  </si>
  <si>
    <t>PCJ5.4.1.1/2023</t>
  </si>
  <si>
    <t>PCJ1.2.2.2/2022</t>
  </si>
  <si>
    <t>Elaboração de projetos de implantação de tecnologias de desinfecção de efluentes domésticos</t>
  </si>
  <si>
    <t>Elaboração de ao menos 01 projeto por ano</t>
  </si>
  <si>
    <t>PCJ1.2.2.2/2023</t>
  </si>
  <si>
    <t>PCJ2.3.2.2/2022</t>
  </si>
  <si>
    <t>PCJ2.3.2.2/2023</t>
  </si>
  <si>
    <t>PCJ3.3.1.1/2023</t>
  </si>
  <si>
    <t>PCJ1.1.1.4/2022</t>
  </si>
  <si>
    <t>Elaboração de projetos de ampliação e melhoria dos sistemas de transporte de esgotos</t>
  </si>
  <si>
    <t>PCJ1.1.1.4/2023</t>
  </si>
  <si>
    <t>PCJ1.1.2.3/2022</t>
  </si>
  <si>
    <t>PCJ1.1.2.3/2023</t>
  </si>
  <si>
    <t>PCJ1.2.1.2/2022</t>
  </si>
  <si>
    <t>PCJ1.2.1.2/2023</t>
  </si>
  <si>
    <t>PCJ1.1.1.3/2022</t>
  </si>
  <si>
    <t>PCJ1.1.1.3/2023</t>
  </si>
  <si>
    <t>PCJ1.2.1.8/2022</t>
  </si>
  <si>
    <t>PCJ1.2.1.8/2023</t>
  </si>
  <si>
    <t>PCJ1.1.1.5/2022</t>
  </si>
  <si>
    <t>PCJ1.1.1.5/2023</t>
  </si>
  <si>
    <t>PCJ1.1.2.5/2022</t>
  </si>
  <si>
    <t>PCJ1.1.2.5/2023</t>
  </si>
  <si>
    <t>PCJ2.3.2.3/2022</t>
  </si>
  <si>
    <t>PCJ2.3.2.3/2023</t>
  </si>
  <si>
    <t>PCJ3.1.3.1/2022</t>
  </si>
  <si>
    <t>4.2 - Conservação</t>
  </si>
  <si>
    <t>Contratação de ao menos 02 projetos aprovados nos Editais anualmente</t>
  </si>
  <si>
    <t>PCJ3.1.3.1/2023</t>
  </si>
  <si>
    <t>PCJ3.1.2.1/2022</t>
  </si>
  <si>
    <t>PCJ3.1.2.1/2023</t>
  </si>
  <si>
    <t>PCJ3.1.2.2/2022</t>
  </si>
  <si>
    <t>Promoção do isolamento de fatores de degradação em matas ciliares e áreas de recarga</t>
  </si>
  <si>
    <t>Cercamento de 10.600 metros por ano</t>
  </si>
  <si>
    <t>PCJ3.1.2.2/2023</t>
  </si>
  <si>
    <t>PCJ5.3.1.1/202</t>
  </si>
  <si>
    <t>Processos formativos de representantes dos poderes legislativo, executivo, judiciário e líderes comunitários sobre a realidade socioambiental das Bacias PCJ e as prioridades do Plano de Bacias</t>
  </si>
  <si>
    <t>Formação de pelo menos um representante de cada grupo (poderes legislativo, executivo, judiciário e líderes comunitários)</t>
  </si>
  <si>
    <t>PCJ5.3.1.1/2023</t>
  </si>
  <si>
    <t>PCJ6.3.1.2/2022</t>
  </si>
  <si>
    <t>Elaborar ações de comunicação social para a Bacia do Tietê</t>
  </si>
  <si>
    <t>Elaboração de 01 plano e implantação de programa de comunicação social na Bacia do Tietê</t>
  </si>
  <si>
    <t>Bacia do rio Tietê</t>
  </si>
  <si>
    <t>PCJ3.1.1.1/2022</t>
  </si>
  <si>
    <t>4.3 - Mananciais</t>
  </si>
  <si>
    <t>PCJ3.1.1.1/2023</t>
  </si>
  <si>
    <t>PCJ5.3.1.2/2022</t>
  </si>
  <si>
    <t>PCJ5.3.1.2/2023</t>
  </si>
  <si>
    <t>PCJ1.4.1.2/2022</t>
  </si>
  <si>
    <t>PCJ1.4.1.2/2023</t>
  </si>
  <si>
    <t>PCJ5.2.1.2/2022</t>
  </si>
  <si>
    <t>8.2 - Educação</t>
  </si>
  <si>
    <t>PCJ5.2.1.2/2023</t>
  </si>
  <si>
    <t>PCJ5.1.1.1/2022</t>
  </si>
  <si>
    <t>PCJ5.1.1.1/2023</t>
  </si>
  <si>
    <t>PCJ6.1.1.6/2022</t>
  </si>
  <si>
    <t>PCJ6.1.1.6/2023</t>
  </si>
  <si>
    <t>PCJ3.1.2.5/2022</t>
  </si>
  <si>
    <t>4.1 - Erosão</t>
  </si>
  <si>
    <t>PCJ3.1.2.5/2023</t>
  </si>
  <si>
    <t>PCJ3.1.2.6/2022</t>
  </si>
  <si>
    <t>PCJ3.1.2.6/2023</t>
  </si>
  <si>
    <t>PCJ3.2.1.1/2022</t>
  </si>
  <si>
    <t>Áreas de Contribuição das Bacias PCJ prioritárias conforme mapa síntese, Mapa Conservação, recuperação de nascentes, matas ciliares e áreas de recarga do Plano de Bacias.</t>
  </si>
  <si>
    <t>PCJ3.2.1.1/2023</t>
  </si>
  <si>
    <t>PCJ3.1.2.4/2022</t>
  </si>
  <si>
    <t>PCJ3.1.2.4/2023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</si>
  <si>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</si>
  <si>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</si>
  <si>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</si>
  <si>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</si>
  <si>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</si>
  <si>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</si>
  <si>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</si>
  <si>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</si>
  <si>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</si>
  <si>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</si>
  <si>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</si>
  <si>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Legislação</t>
  </si>
  <si>
    <t>2.1 - Plano</t>
  </si>
  <si>
    <t>1.7 - Poluição</t>
  </si>
  <si>
    <t>2.1 - Planos</t>
  </si>
  <si>
    <t>2.4 - Efetivação</t>
  </si>
  <si>
    <t>3.2 - Poluição</t>
  </si>
  <si>
    <t>3.3 - Resíduos</t>
  </si>
  <si>
    <t>2.6 - CORHI</t>
  </si>
  <si>
    <t>3.4 - Intervenções</t>
  </si>
  <si>
    <t>3.2 - Resíduos</t>
  </si>
  <si>
    <t>3.3 - Drenagem</t>
  </si>
  <si>
    <t>3.4 - Erosão</t>
  </si>
  <si>
    <t>3.5 - Intervenções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</si>
  <si>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</si>
  <si>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</si>
  <si>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</si>
  <si>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</si>
  <si>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</si>
  <si>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</si>
  <si>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6.1 - Usos</t>
  </si>
  <si>
    <t>6.2 - Segurança</t>
  </si>
  <si>
    <t>6.3 - Aproveitamento</t>
  </si>
  <si>
    <t>7.1 - Criticidades</t>
  </si>
  <si>
    <t>7.2 - Inundações</t>
  </si>
  <si>
    <t>Não Prioritário</t>
  </si>
  <si>
    <t>7.3 - Estiagens</t>
  </si>
  <si>
    <t>Para atualizar, vá em Dados --&gt; Atualizar Tudo ou aperte</t>
  </si>
  <si>
    <t>CTRL + Alt + F5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</si>
  <si>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</si>
  <si>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</si>
  <si>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</si>
  <si>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</si>
  <si>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</si>
  <si>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</si>
  <si>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Total Geral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</si>
  <si>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</si>
  <si>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</si>
  <si>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</si>
  <si>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</si>
  <si>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</si>
  <si>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</si>
  <si>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</si>
  <si>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</si>
  <si>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</si>
  <si>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</si>
  <si>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</si>
  <si>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</si>
  <si>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</si>
  <si>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r>
      <t>Coluna G – % Execução da meta no ano:</t>
    </r>
    <r>
      <rPr>
        <sz val="11"/>
        <rFont val="Calibri"/>
        <family val="2"/>
      </rPr>
      <t xml:space="preserve"> Considerando a Meta descrita na Coluna F, deve ser informado o percentual de execução </t>
    </r>
    <r>
      <rPr>
        <b/>
        <sz val="11"/>
        <rFont val="Calibri"/>
        <family val="2"/>
      </rPr>
      <t>física</t>
    </r>
    <r>
      <rPr>
        <sz val="11"/>
        <rFont val="Calibri"/>
        <family val="2"/>
      </rPr>
      <t>. Por esse motivo, a Meta deve ser quantificável. </t>
    </r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</si>
  <si>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</si>
  <si>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</si>
  <si>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</si>
  <si>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</si>
  <si>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</si>
  <si>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</si>
  <si>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</si>
  <si>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</si>
  <si>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</si>
  <si>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</si>
  <si>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</si>
  <si>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</si>
  <si>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</si>
  <si>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</si>
  <si>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</si>
  <si>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</si>
  <si>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</si>
  <si>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</si>
  <si>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</si>
  <si>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</si>
  <si>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Área urbana (bairro; via de circulação; distrito; praça; parque; etc.)</t>
  </si>
  <si>
    <t>Iniciativa privada</t>
  </si>
  <si>
    <t>Corpo hídrico</t>
  </si>
  <si>
    <t>Região Hidrográfica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</si>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</sst>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_);[Red]\(&quot;R$&quot;\ #,##0.00\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top" wrapText="1"/>
    </xf>
    <xf numFmtId="4" fontId="21" fillId="0" borderId="1" xfId="0" applyNumberFormat="1" applyFont="1" applyBorder="1" applyAlignment="1">
      <alignment horizontal="right" vertical="top"/>
    </xf>
    <xf numFmtId="0" fontId="2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1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9" fontId="21" fillId="0" borderId="1" xfId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4" fontId="0" fillId="0" borderId="1" xfId="0" applyNumberFormat="1" applyBorder="1" applyProtection="1">
      <protection locked="0"/>
    </xf>
    <xf numFmtId="0" fontId="21" fillId="0" borderId="1" xfId="0" applyFont="1" applyBorder="1" applyAlignment="1" applyProtection="1">
      <alignment vertical="top"/>
      <protection locked="0"/>
    </xf>
    <xf numFmtId="0" fontId="21" fillId="0" borderId="1" xfId="0" applyFont="1" applyBorder="1" applyAlignment="1" applyProtection="1">
      <alignment horizontal="center" vertical="top"/>
      <protection locked="0"/>
    </xf>
    <xf numFmtId="4" fontId="21" fillId="0" borderId="1" xfId="0" applyNumberFormat="1" applyFont="1" applyBorder="1" applyAlignment="1" applyProtection="1">
      <alignment horizontal="right" vertical="top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4" fillId="11" borderId="0" xfId="0" applyFont="1" applyFill="1"/>
    <xf numFmtId="9" fontId="19" fillId="0" borderId="1" xfId="1" applyFont="1" applyBorder="1" applyAlignment="1" applyProtection="1">
      <alignment horizontal="center" vertical="top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3" fontId="4" fillId="0" borderId="10" xfId="0" applyNumberFormat="1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4" fontId="0" fillId="0" borderId="1" xfId="0" applyNumberFormat="1" applyBorder="1" applyAlignment="1" applyProtection="1">
      <alignment horizontal="right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4" fontId="19" fillId="0" borderId="1" xfId="0" applyNumberFormat="1" applyFont="1" applyBorder="1" applyAlignment="1" applyProtection="1">
      <alignment horizontal="right" vertical="top"/>
      <protection locked="0"/>
    </xf>
    <xf numFmtId="4" fontId="19" fillId="0" borderId="1" xfId="0" applyNumberFormat="1" applyFont="1" applyBorder="1" applyAlignment="1">
      <alignment horizontal="right" vertical="top"/>
    </xf>
    <xf numFmtId="0" fontId="19" fillId="0" borderId="1" xfId="0" applyFont="1" applyBorder="1" applyAlignment="1" applyProtection="1">
      <alignment vertical="top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4" fontId="19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vertical="center"/>
      <protection locked="0"/>
    </xf>
    <xf numFmtId="4" fontId="19" fillId="0" borderId="1" xfId="0" applyNumberFormat="1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9" fontId="19" fillId="0" borderId="1" xfId="1" applyFont="1" applyFill="1" applyBorder="1" applyAlignment="1" applyProtection="1">
      <alignment horizontal="center" vertical="top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4" fontId="19" fillId="0" borderId="1" xfId="0" applyNumberFormat="1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9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wrapText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wrapTex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47" Type="http://schemas.openxmlformats.org/officeDocument/2006/relationships/customXml" Target="../customXml/item20.xml"/><Relationship Id="rId50" Type="http://schemas.openxmlformats.org/officeDocument/2006/relationships/customXml" Target="../customXml/item23.xml"/><Relationship Id="rId55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pivotTable" Target="pivotTables/pivotTable4.xml"/><Relationship Id="rId29" Type="http://schemas.openxmlformats.org/officeDocument/2006/relationships/customXml" Target="../customXml/item2.xml"/><Relationship Id="rId41" Type="http://schemas.openxmlformats.org/officeDocument/2006/relationships/customXml" Target="../customXml/item14.xml"/><Relationship Id="rId54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3" Type="http://schemas.openxmlformats.org/officeDocument/2006/relationships/customXml" Target="../customXml/item2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49" Type="http://schemas.openxmlformats.org/officeDocument/2006/relationships/customXml" Target="../customXml/item22.xml"/><Relationship Id="rId57" Type="http://schemas.openxmlformats.org/officeDocument/2006/relationships/customXml" Target="../customXml/item30.xml"/><Relationship Id="rId10" Type="http://schemas.openxmlformats.org/officeDocument/2006/relationships/pivotCacheDefinition" Target="pivotCache/pivotCacheDefinition2.xml"/><Relationship Id="rId19" Type="http://schemas.openxmlformats.org/officeDocument/2006/relationships/pivotTable" Target="pivotTables/pivotTable3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52" Type="http://schemas.openxmlformats.org/officeDocument/2006/relationships/customXml" Target="../customXml/item2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48" Type="http://schemas.openxmlformats.org/officeDocument/2006/relationships/customXml" Target="../customXml/item21.xml"/><Relationship Id="rId56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4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60327937.789999999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82307983.735524297</c:v>
              </c:pt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5226756.37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815789158.43663323</c:v>
              </c:pt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336671"/>
        <c:axId val="322335423"/>
      </c:barChart>
      <c:valAx>
        <c:axId val="322335423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322336671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32233667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223354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[05_AJUSTADO_PAPI_pcj_2022_2023-atualizacao_2022_conferência.xlsx]PivotChartTable1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A definir</c:v>
              </c:pt>
              <c:pt idx="1">
                <c:v>Município</c:v>
              </c:pt>
              <c:pt idx="2">
                <c:v>Sociedade civil</c:v>
              </c:pt>
            </c:strLit>
          </c:cat>
          <c:val>
            <c:numLit>
              <c:formatCode>#,##0</c:formatCode>
              <c:ptCount val="3"/>
              <c:pt idx="0">
                <c:v>11974650.520000011</c:v>
              </c:pt>
              <c:pt idx="1">
                <c:v>880074444.96555531</c:v>
              </c:pt>
              <c:pt idx="2">
                <c:v>71602740.846601978</c:v>
              </c:pt>
            </c:numLit>
          </c:val>
          <c:extLst>
            <c:ext xmlns:c16="http://schemas.microsoft.com/office/drawing/2014/chart" uri="{C3380CC4-5D6E-409C-BE32-E72D297353CC}">
              <c16:uniqueId val="{00000000-271A-490E-A5E1-7129D34D5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[05_AJUSTADO_PAPI_pcj_2022_2023-atualizacao_2022_conferência.xlsx]PivotChartTable2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2021</c:v>
              </c:pt>
              <c:pt idx="1">
                <c:v>2022</c:v>
              </c:pt>
              <c:pt idx="2">
                <c:v>2023</c:v>
              </c:pt>
            </c:strLit>
          </c:cat>
          <c:val>
            <c:numLit>
              <c:formatCode>#,##0</c:formatCode>
              <c:ptCount val="3"/>
              <c:pt idx="0">
                <c:v>276484366.59924817</c:v>
              </c:pt>
              <c:pt idx="1">
                <c:v>342136585.88265258</c:v>
              </c:pt>
              <c:pt idx="2">
                <c:v>345030883.85025686</c:v>
              </c:pt>
            </c:numLit>
          </c:val>
          <c:extLst>
            <c:ext xmlns:c16="http://schemas.microsoft.com/office/drawing/2014/chart" uri="{C3380CC4-5D6E-409C-BE32-E72D297353CC}">
              <c16:uniqueId val="{00000000-09C2-4E10-B2A7-A6C01087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[05_AJUSTADO_PAPI_pcj_2022_2023-atualizacao_2022_conferência.xlsx]PivotChartTable4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12</c:v>
              </c:pt>
              <c:pt idx="1">
                <c:v>22</c:v>
              </c:pt>
              <c:pt idx="2">
                <c:v>23</c:v>
              </c:pt>
              <c:pt idx="3">
                <c:v>24</c:v>
              </c:pt>
              <c:pt idx="4">
                <c:v>25</c:v>
              </c:pt>
              <c:pt idx="5">
                <c:v>26</c:v>
              </c:pt>
              <c:pt idx="6">
                <c:v>27</c:v>
              </c:pt>
              <c:pt idx="7">
                <c:v>31</c:v>
              </c:pt>
              <c:pt idx="8">
                <c:v>41</c:v>
              </c:pt>
              <c:pt idx="9">
                <c:v>42</c:v>
              </c:pt>
              <c:pt idx="10">
                <c:v>43</c:v>
              </c:pt>
              <c:pt idx="11">
                <c:v>51</c:v>
              </c:pt>
              <c:pt idx="12">
                <c:v>81</c:v>
              </c:pt>
              <c:pt idx="13">
                <c:v>82</c:v>
              </c:pt>
              <c:pt idx="14">
                <c:v>83</c:v>
              </c:pt>
            </c:strLit>
          </c:cat>
          <c:val>
            <c:numLit>
              <c:formatCode>#,##0</c:formatCode>
              <c:ptCount val="15"/>
              <c:pt idx="0">
                <c:v>68011.904996666664</c:v>
              </c:pt>
              <c:pt idx="1">
                <c:v>3701.8679999999999</c:v>
              </c:pt>
              <c:pt idx="2">
                <c:v>7730.4436853500001</c:v>
              </c:pt>
              <c:pt idx="3">
                <c:v>319.91282107768552</c:v>
              </c:pt>
              <c:pt idx="4">
                <c:v>17907.21729581328</c:v>
              </c:pt>
              <c:pt idx="5">
                <c:v>23945.976314361</c:v>
              </c:pt>
              <c:pt idx="6">
                <c:v>4103</c:v>
              </c:pt>
              <c:pt idx="7">
                <c:v>788395.19822888891</c:v>
              </c:pt>
              <c:pt idx="8">
                <c:v>1983.9</c:v>
              </c:pt>
              <c:pt idx="9">
                <c:v>5072.2514000000101</c:v>
              </c:pt>
              <c:pt idx="10">
                <c:v>6773.6176500000001</c:v>
              </c:pt>
              <c:pt idx="11">
                <c:v>29857.666130000001</c:v>
              </c:pt>
              <c:pt idx="12">
                <c:v>1015.6807799999999</c:v>
              </c:pt>
              <c:pt idx="13">
                <c:v>300</c:v>
              </c:pt>
              <c:pt idx="14">
                <c:v>4533.1990300000007</c:v>
              </c:pt>
            </c:numLit>
          </c:val>
          <c:extLst>
            <c:ext xmlns:c16="http://schemas.microsoft.com/office/drawing/2014/chart" uri="{C3380CC4-5D6E-409C-BE32-E72D297353CC}">
              <c16:uniqueId val="{00000000-4345-4037-B4CD-2EA7E5C59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[05_AJUSTADO_PAPI_pcj_2022_2023-atualizacao_2022_conferência.xlsx]PivotChartTable3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7-48CE-B654-E51DF519C5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7-48CE-B654-E51DF519C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7-48CE-B654-E51DF519C5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19678648.860000007</c:v>
              </c:pt>
              <c:pt idx="1">
                <c:v>125720323.11326863</c:v>
              </c:pt>
              <c:pt idx="2">
                <c:v>818252864.35888898</c:v>
              </c:pt>
            </c:numLit>
          </c:val>
          <c:extLst>
            <c:ext xmlns:c16="http://schemas.microsoft.com/office/drawing/2014/chart" uri="{C3380CC4-5D6E-409C-BE32-E72D297353CC}">
              <c16:uniqueId val="{00000000-874F-40FB-B319-A904D9E6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[05_AJUSTADO_PAPI_pcj_2022_2023-atualizacao_2022_conferência.xlsx]PivotChartTable5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4</xdr:col>
      <xdr:colOff>17211</xdr:colOff>
      <xdr:row>8</xdr:row>
      <xdr:rowOff>6804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Katia Cezarino" refreshedDate="45278.412154282407" backgroundQuery="1" createdVersion="8" refreshedVersion="8" minRefreshableVersion="3" recordCount="0" supportSubquery="1" supportAdvancedDrill="1" xr:uid="{BF1027D6-4D2B-4B0D-A60F-379619875E51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23">
        <s v="1.1 - SI"/>
        <s v="1.2 - Planejamento"/>
        <s v="1.3 - Enquadramento"/>
        <s v="1.4 - Monitoramento"/>
        <s v="1.5 - Disponibilidade"/>
        <s v="1.6 - Legislação"/>
        <s v="2.2 - Outorga"/>
        <s v="2.3 - Cobrança"/>
        <s v="2.4 - Enquadramento"/>
        <s v="2.5 - Integração"/>
        <s v="2.5 - Monitoramento e SI"/>
        <s v="2.6 - Integração"/>
        <s v="2.7 - CORHI"/>
        <s v="3.1 - Efluentes"/>
        <s v="4.1 - Erosão"/>
        <s v="4.1 - Mananciais"/>
        <s v="4.2 - Conservação"/>
        <s v="4.2 - Vegetação"/>
        <s v="4.3 - Mananciais"/>
        <s v="5.1 - Perdas"/>
        <s v="8.1 - Capacitação"/>
        <s v="8.2 - Educação"/>
        <s v="8.3 - Comunic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tia Cezarino" refreshedDate="45278.41215034722" backgroundQuery="1" createdVersion="3" refreshedVersion="8" minRefreshableVersion="3" recordCount="0" supportSubquery="1" supportAdvancedDrill="1" xr:uid="{89898A40-2D5F-4238-9E73-71567929FF13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36299859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tia Cezarino" refreshedDate="45278.412148726849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tia Cezarino" refreshedDate="45278.412149884258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12" maxValue="83" count="15">
        <n v="12"/>
        <n v="22"/>
        <n v="23"/>
        <n v="24"/>
        <n v="25"/>
        <n v="26"/>
        <n v="27"/>
        <n v="31"/>
        <n v="41"/>
        <n v="42"/>
        <n v="43"/>
        <n v="51"/>
        <n v="81"/>
        <n v="82"/>
        <n v="83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12]"/>
            <x15:cachedUniqueName index="1" name="[PAPI_21_23].[subPDC cod].&amp;[22]"/>
            <x15:cachedUniqueName index="2" name="[PAPI_21_23].[subPDC cod].&amp;[23]"/>
            <x15:cachedUniqueName index="3" name="[PAPI_21_23].[subPDC cod].&amp;[24]"/>
            <x15:cachedUniqueName index="4" name="[PAPI_21_23].[subPDC cod].&amp;[25]"/>
            <x15:cachedUniqueName index="5" name="[PAPI_21_23].[subPDC cod].&amp;[26]"/>
            <x15:cachedUniqueName index="6" name="[PAPI_21_23].[subPDC cod].&amp;[27]"/>
            <x15:cachedUniqueName index="7" name="[PAPI_21_23].[subPDC cod].&amp;[31]"/>
            <x15:cachedUniqueName index="8" name="[PAPI_21_23].[subPDC cod].&amp;[41]"/>
            <x15:cachedUniqueName index="9" name="[PAPI_21_23].[subPDC cod].&amp;[42]"/>
            <x15:cachedUniqueName index="10" name="[PAPI_21_23].[subPDC cod].&amp;[43]"/>
            <x15:cachedUniqueName index="11" name="[PAPI_21_23].[subPDC cod].&amp;[51]"/>
            <x15:cachedUniqueName index="12" name="[PAPI_21_23].[subPDC cod].&amp;[81]"/>
            <x15:cachedUniqueName index="13" name="[PAPI_21_23].[subPDC cod].&amp;[82]"/>
            <x15:cachedUniqueName index="14" name="[PAPI_21_23].[subPDC cod].&amp;[83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tia Cezarino" refreshedDate="45278.412151388889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tia Cezarino" refreshedDate="45278.412152314813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unt="3">
        <s v="A definir"/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atia Cezarino" refreshedDate="45278.412153356483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3" count="3"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  <x15:cachedUniqueName index="1" name="[PAPI_21_23].[Ano].&amp;[2022]"/>
            <x15:cachedUniqueName index="2" name="[PAPI_21_23].[Ano].&amp;[2023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3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7" firstHeaderRow="1" firstDataRow="1" firstDataCol="1"/>
  <pivotFields count="2"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dataField="1" subtotalTop="0" showAll="0" defaultSubtota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6" columnCount="1" cacheId="886955157">
        <x15:pivotRow count="1">
          <x15:c>
            <x15:v>68011.904996666664</x15:v>
            <x15:x in="0"/>
          </x15:c>
        </x15:pivotRow>
        <x15:pivotRow count="1">
          <x15:c>
            <x15:v>3701.8679999999999</x15:v>
            <x15:x in="0"/>
          </x15:c>
        </x15:pivotRow>
        <x15:pivotRow count="1">
          <x15:c>
            <x15:v>7730.4436853500001</x15:v>
            <x15:x in="0"/>
          </x15:c>
        </x15:pivotRow>
        <x15:pivotRow count="1">
          <x15:c>
            <x15:v>319.91282107768552</x15:v>
            <x15:x in="0"/>
          </x15:c>
        </x15:pivotRow>
        <x15:pivotRow count="1">
          <x15:c>
            <x15:v>17907.21729581328</x15:v>
            <x15:x in="0"/>
          </x15:c>
        </x15:pivotRow>
        <x15:pivotRow count="1">
          <x15:c>
            <x15:v>23945.976314361</x15:v>
            <x15:x in="0"/>
          </x15:c>
        </x15:pivotRow>
        <x15:pivotRow count="1">
          <x15:c>
            <x15:v>4103</x15:v>
            <x15:x in="0"/>
          </x15:c>
        </x15:pivotRow>
        <x15:pivotRow count="1">
          <x15:c>
            <x15:v>788395.19822888891</x15:v>
            <x15:x in="0"/>
          </x15:c>
        </x15:pivotRow>
        <x15:pivotRow count="1">
          <x15:c>
            <x15:v>1983.9</x15:v>
            <x15:x in="0"/>
          </x15:c>
        </x15:pivotRow>
        <x15:pivotRow count="1">
          <x15:c>
            <x15:v>5072.2514000000101</x15:v>
            <x15:x in="0"/>
          </x15:c>
        </x15:pivotRow>
        <x15:pivotRow count="1">
          <x15:c>
            <x15:v>6773.6176500000001</x15:v>
            <x15:x in="0"/>
          </x15:c>
        </x15:pivotRow>
        <x15:pivotRow count="1">
          <x15:c>
            <x15:v>29857.666130000001</x15:v>
            <x15:x in="0"/>
          </x15:c>
        </x15:pivotRow>
        <x15:pivotRow count="1">
          <x15:c>
            <x15:v>1015.6807799999999</x15:v>
            <x15:x in="0"/>
          </x15:c>
        </x15:pivotRow>
        <x15:pivotRow count="1">
          <x15:c>
            <x15:v>300</x15:v>
            <x15:x in="0"/>
          </x15:c>
        </x15:pivotRow>
        <x15:pivotRow count="1">
          <x15:c>
            <x15:v>4533.1990300000007</x15:v>
            <x15:x in="0"/>
          </x15:c>
        </x15:pivotRow>
        <x15:pivotRow count="1">
          <x15:c>
            <x15:v>963651.83633215737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4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60327937.789999999</x15:v>
            <x15:x in="0"/>
          </x15:c>
          <x15:c>
            <x15:v>82307983.735524297</x15:v>
            <x15:x in="0"/>
          </x15:c>
          <x15:c>
            <x15:v>5226756.37</x15:v>
            <x15:x in="0"/>
          </x15:c>
          <x15:c>
            <x15:v>815789158.43663323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5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5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615541903">
        <x15:pivotRow count="1">
          <x15:c>
            <x15:v>11974650.520000011</x15:v>
            <x15:x in="0"/>
          </x15:c>
        </x15:pivotRow>
        <x15:pivotRow count="1">
          <x15:c>
            <x15:v>880074444.96555531</x15:v>
            <x15:x in="0"/>
          </x15:c>
        </x15:pivotRow>
        <x15:pivotRow count="1">
          <x15:c>
            <x15:v>71602740.846601978</x15:v>
            <x15:x in="0"/>
          </x15:c>
        </x15:pivotRow>
        <x15:pivotRow count="1">
          <x15:c>
            <x15:v>963651836.33215737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1808797488">
        <x15:pivotRow count="1">
          <x15:c>
            <x15:v>276484366.59924817</x15:v>
            <x15:x in="0"/>
          </x15:c>
        </x15:pivotRow>
        <x15:pivotRow count="1">
          <x15:c>
            <x15:v>342136585.88265258</x15:v>
            <x15:x in="0"/>
          </x15:c>
        </x15:pivotRow>
        <x15:pivotRow count="1">
          <x15:c>
            <x15:v>345030883.85025686</x15:v>
            <x15:x in="0"/>
          </x15:c>
        </x15:pivotRow>
        <x15:pivotRow count="1">
          <x15:c>
            <x15:v>963651836.33215737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19678648.860000007</x15:v>
            <x15:x in="0"/>
          </x15:c>
        </x15:pivotRow>
        <x15:pivotRow count="1">
          <x15:c>
            <x15:v>125720323.11326863</x15:v>
            <x15:x in="0"/>
          </x15:c>
        </x15:pivotRow>
        <x15:pivotRow count="1">
          <x15:c>
            <x15:v>818252864.35888898</x15:v>
            <x15:x in="0"/>
          </x15:c>
        </x15:pivotRow>
        <x15:pivotRow count="1">
          <x15:c>
            <x15:v>963651836.33215737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B8CF0-5758-45CF-A120-5145B8D51AA2}" name="Tabela dinâmica4" cacheId="0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93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49">
      <pivotArea type="all" dataOnly="0" outline="0" fieldPosition="0"/>
    </format>
    <format dxfId="48">
      <pivotArea outline="0" collapsedLevelsAreSubtotals="1" fieldPosition="0"/>
    </format>
    <format dxfId="47">
      <pivotArea dataOnly="0" labelOnly="1" grandRow="1" outline="0" fieldPosition="0"/>
    </format>
    <format dxfId="46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B9123E36-934E-4E72-BA23-289DC9E2D842}" sourceName="[PAPI_21_23].[Ano]">
  <pivotTables>
    <pivotTable tabId="11" name="Tabela dinâmica4"/>
  </pivotTables>
  <data>
    <olap pivotCacheId="36299859">
      <levels count="2">
        <level uniqueName="[PAPI_21_23].[Ano].[(All)]" sourceCaption="(All)" count="0"/>
        <level uniqueName="[PAPI_21_23].[Ano].[Ano]" sourceCaption="Ano" count="3">
          <ranges>
            <range startItem="0">
              <i n="[PAPI_21_23].[Ano].&amp;[2021]" c="2021"/>
              <i n="[PAPI_21_23].[Ano].&amp;[2022]" c="2022"/>
              <i n="[PAPI_21_23].[Ano].&amp;[2023]" c="2023"/>
            </range>
          </ranges>
        </level>
      </levels>
      <selections count="1">
        <selection n="[PAPI_21_23].[A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4"/>
        <pivotTable tabId="4294967295" name="PivotChartTable2"/>
        <pivotTable tabId="4294967295" name="PivotChartTable1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B944D01-A2AA-4070-B4DB-9BC2E73B3D4A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34" totalsRowShown="0" headerRowDxfId="91" dataDxfId="90">
  <autoFilter ref="A1:S134" xr:uid="{00000000-000C-0000-FFFF-FFFF00000000}"/>
  <tableColumns count="19">
    <tableColumn id="20" xr3:uid="{3F54BBE0-B267-45CF-AF1F-1DC0C1D8629D}" name="ID Ação" dataDxfId="89"/>
    <tableColumn id="12" xr3:uid="{00000000-0010-0000-0000-00000C000000}" name="Ano" dataDxfId="88"/>
    <tableColumn id="1" xr3:uid="{00000000-0010-0000-0000-000001000000}" name="SubPDC" dataDxfId="87"/>
    <tableColumn id="2" xr3:uid="{00000000-0010-0000-0000-000002000000}" name="Prioridade do SubPDC" dataDxfId="86"/>
    <tableColumn id="13" xr3:uid="{97BD6CCD-E9A2-4621-9226-03D3ABFEF5AB}" name="Ação" dataDxfId="85"/>
    <tableColumn id="3" xr3:uid="{00000000-0010-0000-0000-000003000000}" name="Meta" dataDxfId="84"/>
    <tableColumn id="5" xr3:uid="{00000000-0010-0000-0000-000005000000}" name="% Execução da meta no ano" dataDxfId="83" dataCellStyle="Porcentagem"/>
    <tableColumn id="6" xr3:uid="{00000000-0010-0000-0000-000006000000}" name="Segmento do executor" dataDxfId="82"/>
    <tableColumn id="7" xr3:uid="{00000000-0010-0000-0000-000007000000}" name="Área de abrangência" dataDxfId="81"/>
    <tableColumn id="8" xr3:uid="{00000000-0010-0000-0000-000008000000}" name="Nome da área de abrangência" dataDxfId="80"/>
    <tableColumn id="19" xr3:uid="{7612E14F-A2CB-4850-A5CB-9588C7732565}" name="Recurso financeiro estimado no ano_x000a_(R$) - Cobrança Estadual" dataDxfId="79"/>
    <tableColumn id="18" xr3:uid="{138032DF-20F6-400D-99CD-0A26D3055BEB}" name="Recurso financeiro estimado no ano (R$) - CFURH" dataDxfId="78"/>
    <tableColumn id="17" xr3:uid="{4ED7B431-B7E3-4A4C-A67C-6647EC967B3E}" name="Recurso financeiro estimado no ano_x000a_(R$) - Cobrança Federal" dataDxfId="77"/>
    <tableColumn id="16" xr3:uid="{E6FFD337-9F9B-44D5-8DF7-300B64B36470}" name="Recurso financeiro estimado no ano (R$) - Outras" dataDxfId="76"/>
    <tableColumn id="14" xr3:uid="{00000000-0010-0000-0000-00000E000000}" name="Especificar Fonte - &quot;Outras&quot;" dataDxfId="75"/>
    <tableColumn id="9" xr3:uid="{00000000-0010-0000-0000-000009000000}" name="Recurso financeiro estimado no ano_x000a_(R$)" dataDxfId="74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73"/>
    <tableColumn id="11" xr3:uid="{00000000-0010-0000-0000-00000B000000}" name="Recurso financeiro executado no ano (R$)" dataDxfId="72"/>
    <tableColumn id="15" xr3:uid="{00000000-0010-0000-0000-00000F000000}" name="Justificativa sobre execução física e financeira" dataDxfId="7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144" totalsRowShown="0" headerRowDxfId="70" dataDxfId="69">
  <autoFilter ref="A1:S144" xr:uid="{00000000-000C-0000-FFFF-FFFF01000000}"/>
  <tableColumns count="19">
    <tableColumn id="23" xr3:uid="{5646E7D5-C926-4200-ACDD-9EE91FAC4855}" name="ID Ação" dataDxfId="68"/>
    <tableColumn id="12" xr3:uid="{00000000-0010-0000-0100-00000C000000}" name="Ano" dataDxfId="67"/>
    <tableColumn id="1" xr3:uid="{00000000-0010-0000-0100-000001000000}" name="SubPDC" dataDxfId="66"/>
    <tableColumn id="2" xr3:uid="{00000000-0010-0000-0100-000002000000}" name="Prioridade do SubPDC" dataDxfId="65"/>
    <tableColumn id="3" xr3:uid="{00000000-0010-0000-0100-000003000000}" name="Ação" dataDxfId="64"/>
    <tableColumn id="4" xr3:uid="{00000000-0010-0000-0100-000004000000}" name="Meta" dataDxfId="63"/>
    <tableColumn id="5" xr3:uid="{00000000-0010-0000-0100-000005000000}" name="% Execução da meta do biênio" dataDxfId="62" dataCellStyle="Porcentagem"/>
    <tableColumn id="6" xr3:uid="{00000000-0010-0000-0100-000006000000}" name="Segmento do executor" dataDxfId="61"/>
    <tableColumn id="7" xr3:uid="{00000000-0010-0000-0100-000007000000}" name="Área de abrangência" dataDxfId="60"/>
    <tableColumn id="8" xr3:uid="{00000000-0010-0000-0100-000008000000}" name="Nome da área de abrangência" dataDxfId="59"/>
    <tableColumn id="18" xr3:uid="{4E4B7A6A-C1CF-4E0E-9775-BAB91A9FDB80}" name="Recurso financeiro estimado no ano_x000a_(R$) - Cobrança Estadual" dataDxfId="58"/>
    <tableColumn id="13" xr3:uid="{00000000-0010-0000-0100-00000D000000}" name="Recurso financeiro estimado no ano (R$) - CFURH" dataDxfId="57"/>
    <tableColumn id="22" xr3:uid="{5F398E79-CB2E-4074-ADA5-9AEB70E141A5}" name="Recurso financeiro estimado no ano_x000a_(R$) - Cobrança Federal" dataDxfId="56"/>
    <tableColumn id="14" xr3:uid="{00000000-0010-0000-0100-00000E000000}" name="Recurso financeiro estimado no ano (R$) - Outras" dataDxfId="55"/>
    <tableColumn id="16" xr3:uid="{E87E1498-083D-484D-A355-5052743D4029}" name="Especificar Fonte - &quot;Outras&quot;" dataDxfId="54"/>
    <tableColumn id="9" xr3:uid="{00000000-0010-0000-0100-000009000000}" name="Recurso financeiro estimado no ano_x000a_(R$)" dataDxfId="53">
      <calculatedColumnFormula>IF(SUM(PAPI20_22_23[[#This Row],[Recurso financeiro estimado no ano
(R$) - Cobrança Estadual]:[Recurso financeiro estimado no ano (R$) - Outras]])=0, "",SUM(PAPI20_22_23[[#This Row],[Recurso financeiro estimado no ano
(R$) - Cobrança Estadual]:[Recurso financeiro estimado no ano (R$) - Outras]]))</calculatedColumnFormula>
    </tableColumn>
    <tableColumn id="10" xr3:uid="{00000000-0010-0000-0100-00000A000000}" name="Recurso financeiro disponibilizado no ano (R$)" dataDxfId="52"/>
    <tableColumn id="11" xr3:uid="{00000000-0010-0000-0100-00000B000000}" name="Recurso financeiro executado no ano (R$)" dataDxfId="51"/>
    <tableColumn id="15" xr3:uid="{00000000-0010-0000-0100-00000F000000}" name="Justificativa sobre execução física e financeira" dataDxfId="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45" dataDxfId="43" headerRowBorderDxfId="44" tableBorderDxfId="42">
  <autoFilter ref="E1:E5" xr:uid="{E7BB758B-8824-40B7-B2AC-8FC022C69E4B}"/>
  <tableColumns count="1">
    <tableColumn id="1" xr3:uid="{587EC2FF-547F-4EE6-BE5A-8645970E69FF}" name="Executor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40" dataDxfId="38" headerRowBorderDxfId="39" tableBorderDxfId="37" totalsRowBorderDxfId="36">
  <autoFilter ref="D1:D11" xr:uid="{C60D3264-915D-4960-B524-2DCAB0510FB9}"/>
  <tableColumns count="1">
    <tableColumn id="1" xr3:uid="{027C53C5-DE4E-41A6-A5A2-91A7C5CBF587}" name="Área de abrangência" dataDxfId="3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34" dataDxfId="32" headerRowBorderDxfId="33" tableBorderDxfId="31" totalsRowBorderDxfId="30">
  <autoFilter ref="F1:F5" xr:uid="{2203A2E0-7EE7-4183-9C2F-8666F271A507}"/>
  <tableColumns count="1">
    <tableColumn id="1" xr3:uid="{9EBF7CA8-0086-461E-9947-15B03E9F74A1}" name="Fonte" data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28"/>
    <tableColumn id="2" xr3:uid="{C6423B87-6F69-49DE-B2A5-48142F98B5C0}" name="190" dataDxfId="27"/>
    <tableColumn id="3" xr3:uid="{EB4B66CE-B377-4159-9956-36417AE5A833}" name="Coluna1" dataDxfId="2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25"/>
    <tableColumn id="2" xr3:uid="{8048BC25-2326-4624-82F1-F81E7865AE65}" uniqueName="2" name="246" queryTableFieldId="2" dataDxfId="24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23">
  <autoFilter ref="E1:H27" xr:uid="{A796084D-4129-44A9-ABFE-5E61E7A6529D}"/>
  <tableColumns count="4">
    <tableColumn id="1" xr3:uid="{D6F88879-6963-4419-B66D-3AF6C7C06DFA}" name="246" dataDxfId="22"/>
    <tableColumn id="2" xr3:uid="{35E5EA7D-89D6-4B22-B246-987DF4AEA252}" name="190" dataDxfId="21"/>
    <tableColumn id="3" xr3:uid="{7030F3E6-A9D9-4F29-9BC0-CF789579080F}" name="Coluna1" dataDxfId="20"/>
    <tableColumn id="4" xr3:uid="{40BC3646-1911-4E6B-BA48-3133B7A78E93}" name="Coluna12" dataDxfId="1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18"/>
    <tableColumn id="2" xr3:uid="{9C5C96CF-2AA4-4B02-85C1-57CAEBB0D1C3}" uniqueName="2" name="246" queryTableFieldId="2" dataDxfId="17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U1048558"/>
  <sheetViews>
    <sheetView showGridLines="0" tabSelected="1" zoomScale="89" zoomScaleNormal="89" workbookViewId="0">
      <pane xSplit="4" ySplit="1" topLeftCell="J2" activePane="bottomRight" state="frozen"/>
      <selection pane="topRight"/>
      <selection pane="bottomLeft"/>
      <selection pane="bottomRight" activeCell="N6" sqref="N6"/>
    </sheetView>
  </sheetViews>
  <sheetFormatPr defaultColWidth="9.140625" defaultRowHeight="15" x14ac:dyDescent="0.25"/>
  <cols>
    <col min="1" max="1" width="14.7109375" style="86" bestFit="1" customWidth="1"/>
    <col min="2" max="2" width="9.7109375" style="84" bestFit="1" customWidth="1"/>
    <col min="3" max="3" width="18.42578125" style="85" customWidth="1"/>
    <col min="4" max="4" width="14.7109375" style="86" customWidth="1"/>
    <col min="5" max="5" width="89.140625" style="86" customWidth="1"/>
    <col min="6" max="6" width="65" style="85" customWidth="1"/>
    <col min="7" max="7" width="14.7109375" style="86" customWidth="1"/>
    <col min="8" max="8" width="16" style="86" customWidth="1"/>
    <col min="9" max="9" width="18.140625" style="86" customWidth="1"/>
    <col min="10" max="14" width="19.42578125" style="86" customWidth="1"/>
    <col min="15" max="15" width="20" style="86" bestFit="1" customWidth="1"/>
    <col min="16" max="16" width="16.28515625" style="86" customWidth="1"/>
    <col min="17" max="17" width="13.85546875" customWidth="1"/>
    <col min="18" max="18" width="16.28515625" style="86" customWidth="1"/>
    <col min="19" max="19" width="184.7109375" bestFit="1" customWidth="1"/>
    <col min="20" max="20" width="21.85546875" style="86" customWidth="1"/>
    <col min="21" max="21" width="5.28515625" style="85" customWidth="1"/>
    <col min="22" max="22" width="66.85546875" style="86" customWidth="1"/>
    <col min="23" max="16384" width="9.140625" style="86"/>
  </cols>
  <sheetData>
    <row r="1" spans="1:19" s="80" customFormat="1" ht="60" x14ac:dyDescent="0.25">
      <c r="A1" s="67" t="s">
        <v>0</v>
      </c>
      <c r="B1" s="67" t="s">
        <v>1</v>
      </c>
      <c r="C1" s="70" t="s">
        <v>2</v>
      </c>
      <c r="D1" s="69" t="s">
        <v>3</v>
      </c>
      <c r="E1" s="70" t="s">
        <v>4</v>
      </c>
      <c r="F1" s="70" t="s">
        <v>5</v>
      </c>
      <c r="G1" s="70" t="s">
        <v>6</v>
      </c>
      <c r="H1" s="69" t="s">
        <v>7</v>
      </c>
      <c r="I1" s="70" t="s">
        <v>8</v>
      </c>
      <c r="J1" s="70" t="s">
        <v>9</v>
      </c>
      <c r="K1" s="71" t="s">
        <v>10</v>
      </c>
      <c r="L1" s="72" t="s">
        <v>11</v>
      </c>
      <c r="M1" s="71" t="s">
        <v>12</v>
      </c>
      <c r="N1" s="72" t="s">
        <v>13</v>
      </c>
      <c r="O1" s="70" t="s">
        <v>14</v>
      </c>
      <c r="P1" s="73" t="s">
        <v>15</v>
      </c>
      <c r="Q1" s="74" t="s">
        <v>16</v>
      </c>
      <c r="R1" s="74" t="s">
        <v>17</v>
      </c>
      <c r="S1" s="75" t="s">
        <v>18</v>
      </c>
    </row>
    <row r="2" spans="1:19" s="82" customFormat="1" x14ac:dyDescent="0.25">
      <c r="A2" s="123" t="s">
        <v>19</v>
      </c>
      <c r="B2" s="125">
        <v>2021</v>
      </c>
      <c r="C2" s="123" t="s">
        <v>20</v>
      </c>
      <c r="D2" s="126" t="s">
        <v>21</v>
      </c>
      <c r="E2" s="123" t="s">
        <v>22</v>
      </c>
      <c r="F2" s="123" t="s">
        <v>23</v>
      </c>
      <c r="G2" s="108">
        <v>0.3</v>
      </c>
      <c r="H2" s="123" t="s">
        <v>24</v>
      </c>
      <c r="I2" s="123" t="s">
        <v>25</v>
      </c>
      <c r="J2" s="123" t="s">
        <v>26</v>
      </c>
      <c r="K2" s="127"/>
      <c r="L2" s="127">
        <v>1383949.22</v>
      </c>
      <c r="M2" s="123"/>
      <c r="N2" s="127"/>
      <c r="O2" s="123"/>
      <c r="P2" s="128">
        <v>1383949.22</v>
      </c>
      <c r="Q2" s="138">
        <v>33600</v>
      </c>
      <c r="R2" s="127"/>
      <c r="S2" s="123" t="s">
        <v>27</v>
      </c>
    </row>
    <row r="3" spans="1:19" s="82" customFormat="1" x14ac:dyDescent="0.25">
      <c r="A3" s="123" t="s">
        <v>19</v>
      </c>
      <c r="B3" s="125">
        <v>2021</v>
      </c>
      <c r="C3" s="123" t="s">
        <v>20</v>
      </c>
      <c r="D3" s="126" t="s">
        <v>21</v>
      </c>
      <c r="E3" s="123" t="s">
        <v>22</v>
      </c>
      <c r="F3" s="123" t="s">
        <v>23</v>
      </c>
      <c r="G3" s="108">
        <v>0.35</v>
      </c>
      <c r="H3" s="123" t="s">
        <v>24</v>
      </c>
      <c r="I3" s="123" t="s">
        <v>25</v>
      </c>
      <c r="J3" s="123" t="s">
        <v>26</v>
      </c>
      <c r="K3" s="127">
        <v>555502.43000000005</v>
      </c>
      <c r="L3" s="127"/>
      <c r="M3" s="123"/>
      <c r="N3" s="127"/>
      <c r="O3" s="123"/>
      <c r="P3" s="128">
        <v>555502.43000000005</v>
      </c>
      <c r="Q3" s="138"/>
      <c r="R3" s="127"/>
      <c r="S3" s="123" t="s">
        <v>28</v>
      </c>
    </row>
    <row r="4" spans="1:19" s="82" customFormat="1" x14ac:dyDescent="0.25">
      <c r="A4" s="123" t="s">
        <v>29</v>
      </c>
      <c r="B4" s="125">
        <v>2021</v>
      </c>
      <c r="C4" s="123" t="s">
        <v>20</v>
      </c>
      <c r="D4" s="126" t="s">
        <v>21</v>
      </c>
      <c r="E4" s="123" t="s">
        <v>30</v>
      </c>
      <c r="F4" s="123" t="s">
        <v>31</v>
      </c>
      <c r="G4" s="108">
        <v>0.3</v>
      </c>
      <c r="H4" s="123" t="s">
        <v>24</v>
      </c>
      <c r="I4" s="123" t="s">
        <v>24</v>
      </c>
      <c r="J4" s="123" t="s">
        <v>32</v>
      </c>
      <c r="K4" s="127">
        <v>1254346.47</v>
      </c>
      <c r="L4" s="127">
        <v>0</v>
      </c>
      <c r="M4" s="123"/>
      <c r="N4" s="127"/>
      <c r="O4" s="123"/>
      <c r="P4" s="128">
        <v>1254346.47</v>
      </c>
      <c r="Q4" s="138"/>
      <c r="R4" s="127"/>
      <c r="S4" s="123" t="s">
        <v>28</v>
      </c>
    </row>
    <row r="5" spans="1:19" s="82" customFormat="1" x14ac:dyDescent="0.25">
      <c r="A5" s="123" t="s">
        <v>33</v>
      </c>
      <c r="B5" s="125">
        <v>2021</v>
      </c>
      <c r="C5" s="123" t="s">
        <v>20</v>
      </c>
      <c r="D5" s="126" t="s">
        <v>21</v>
      </c>
      <c r="E5" s="123" t="s">
        <v>34</v>
      </c>
      <c r="F5" s="123" t="s">
        <v>31</v>
      </c>
      <c r="G5" s="108">
        <v>0.4</v>
      </c>
      <c r="H5" s="123" t="s">
        <v>24</v>
      </c>
      <c r="I5" s="123" t="s">
        <v>24</v>
      </c>
      <c r="J5" s="123" t="s">
        <v>35</v>
      </c>
      <c r="K5" s="127">
        <v>2383777.0299999998</v>
      </c>
      <c r="L5" s="127">
        <v>0</v>
      </c>
      <c r="M5" s="123"/>
      <c r="N5" s="127">
        <v>0</v>
      </c>
      <c r="O5" s="123"/>
      <c r="P5" s="128">
        <v>2383777.0299999998</v>
      </c>
      <c r="Q5" s="138"/>
      <c r="R5" s="127">
        <v>309548.03999999998</v>
      </c>
      <c r="S5" s="123" t="s">
        <v>28</v>
      </c>
    </row>
    <row r="6" spans="1:19" s="82" customFormat="1" x14ac:dyDescent="0.25">
      <c r="A6" s="123" t="s">
        <v>36</v>
      </c>
      <c r="B6" s="125">
        <v>2021</v>
      </c>
      <c r="C6" s="88" t="s">
        <v>37</v>
      </c>
      <c r="D6" s="122" t="s">
        <v>21</v>
      </c>
      <c r="E6" s="89" t="s">
        <v>38</v>
      </c>
      <c r="F6" s="88" t="s">
        <v>39</v>
      </c>
      <c r="G6" s="108">
        <v>0.15</v>
      </c>
      <c r="H6" s="88" t="s">
        <v>40</v>
      </c>
      <c r="I6" s="88" t="s">
        <v>25</v>
      </c>
      <c r="J6" s="123" t="s">
        <v>41</v>
      </c>
      <c r="K6" s="92">
        <v>0</v>
      </c>
      <c r="L6" s="119">
        <v>1231928.02</v>
      </c>
      <c r="M6" s="119"/>
      <c r="N6" s="119">
        <v>0</v>
      </c>
      <c r="O6" s="123"/>
      <c r="P6" s="128">
        <v>1231928.02</v>
      </c>
      <c r="Q6" s="138"/>
      <c r="R6" s="127"/>
      <c r="S6" s="123" t="s">
        <v>28</v>
      </c>
    </row>
    <row r="7" spans="1:19" s="82" customFormat="1" x14ac:dyDescent="0.25">
      <c r="A7" s="123" t="s">
        <v>42</v>
      </c>
      <c r="B7" s="125">
        <v>2021</v>
      </c>
      <c r="C7" s="123" t="s">
        <v>43</v>
      </c>
      <c r="D7" s="126" t="s">
        <v>44</v>
      </c>
      <c r="E7" s="123" t="s">
        <v>45</v>
      </c>
      <c r="F7" s="123" t="s">
        <v>46</v>
      </c>
      <c r="G7" s="108">
        <v>0.3</v>
      </c>
      <c r="H7" s="123" t="s">
        <v>24</v>
      </c>
      <c r="I7" s="123" t="s">
        <v>24</v>
      </c>
      <c r="J7" s="123" t="s">
        <v>24</v>
      </c>
      <c r="K7" s="127">
        <v>520210.3</v>
      </c>
      <c r="L7" s="127">
        <v>0</v>
      </c>
      <c r="M7" s="123"/>
      <c r="N7" s="127">
        <v>0</v>
      </c>
      <c r="O7" s="123"/>
      <c r="P7" s="128">
        <v>520210.3</v>
      </c>
      <c r="Q7" s="138"/>
      <c r="R7" s="127"/>
      <c r="S7" s="123" t="s">
        <v>28</v>
      </c>
    </row>
    <row r="8" spans="1:19" s="82" customFormat="1" x14ac:dyDescent="0.25">
      <c r="A8" s="123" t="s">
        <v>47</v>
      </c>
      <c r="B8" s="125">
        <v>2021</v>
      </c>
      <c r="C8" s="123" t="s">
        <v>48</v>
      </c>
      <c r="D8" s="126" t="s">
        <v>21</v>
      </c>
      <c r="E8" s="123" t="s">
        <v>49</v>
      </c>
      <c r="F8" s="123" t="s">
        <v>50</v>
      </c>
      <c r="G8" s="108">
        <v>1</v>
      </c>
      <c r="H8" s="123" t="s">
        <v>40</v>
      </c>
      <c r="I8" s="123" t="s">
        <v>25</v>
      </c>
      <c r="J8" s="123" t="s">
        <v>41</v>
      </c>
      <c r="K8" s="127">
        <v>0</v>
      </c>
      <c r="L8" s="127">
        <v>0</v>
      </c>
      <c r="M8" s="141">
        <v>435000</v>
      </c>
      <c r="N8" s="127">
        <v>0</v>
      </c>
      <c r="O8" s="123"/>
      <c r="P8" s="128">
        <v>435000</v>
      </c>
      <c r="Q8" s="138">
        <v>436661.28</v>
      </c>
      <c r="R8" s="127">
        <v>145553.76</v>
      </c>
      <c r="S8" s="123"/>
    </row>
    <row r="9" spans="1:19" s="82" customFormat="1" x14ac:dyDescent="0.25">
      <c r="A9" s="123" t="s">
        <v>47</v>
      </c>
      <c r="B9" s="125">
        <v>2021</v>
      </c>
      <c r="C9" s="123" t="s">
        <v>48</v>
      </c>
      <c r="D9" s="126" t="s">
        <v>21</v>
      </c>
      <c r="E9" s="123" t="s">
        <v>49</v>
      </c>
      <c r="F9" s="123" t="s">
        <v>50</v>
      </c>
      <c r="G9" s="108">
        <v>0</v>
      </c>
      <c r="H9" s="123" t="s">
        <v>40</v>
      </c>
      <c r="I9" s="123" t="s">
        <v>25</v>
      </c>
      <c r="J9" s="123" t="s">
        <v>41</v>
      </c>
      <c r="K9" s="127">
        <v>0</v>
      </c>
      <c r="L9" s="127">
        <v>0</v>
      </c>
      <c r="M9" s="123"/>
      <c r="N9" s="127">
        <v>0</v>
      </c>
      <c r="O9" s="123"/>
      <c r="P9" s="128"/>
      <c r="Q9" s="138"/>
      <c r="R9" s="127"/>
      <c r="S9" s="123"/>
    </row>
    <row r="10" spans="1:19" s="82" customFormat="1" x14ac:dyDescent="0.25">
      <c r="A10" s="123" t="s">
        <v>51</v>
      </c>
      <c r="B10" s="125">
        <v>2021</v>
      </c>
      <c r="C10" s="123" t="s">
        <v>20</v>
      </c>
      <c r="D10" s="126" t="s">
        <v>21</v>
      </c>
      <c r="E10" s="123" t="s">
        <v>52</v>
      </c>
      <c r="F10" s="123" t="s">
        <v>53</v>
      </c>
      <c r="G10" s="108">
        <v>0</v>
      </c>
      <c r="H10" s="123" t="s">
        <v>24</v>
      </c>
      <c r="I10" s="123" t="s">
        <v>25</v>
      </c>
      <c r="J10" s="123" t="s">
        <v>54</v>
      </c>
      <c r="K10" s="127">
        <v>0</v>
      </c>
      <c r="L10" s="127">
        <v>0</v>
      </c>
      <c r="M10" s="123"/>
      <c r="N10" s="127">
        <v>2461459.23</v>
      </c>
      <c r="O10" s="123"/>
      <c r="P10" s="128">
        <v>2461459.23</v>
      </c>
      <c r="Q10" s="138"/>
      <c r="R10" s="127"/>
      <c r="S10" s="123" t="s">
        <v>55</v>
      </c>
    </row>
    <row r="11" spans="1:19" s="82" customFormat="1" x14ac:dyDescent="0.25">
      <c r="A11" s="123" t="s">
        <v>56</v>
      </c>
      <c r="B11" s="125">
        <v>2021</v>
      </c>
      <c r="C11" s="123" t="s">
        <v>20</v>
      </c>
      <c r="D11" s="126" t="s">
        <v>21</v>
      </c>
      <c r="E11" s="123" t="s">
        <v>57</v>
      </c>
      <c r="F11" s="123" t="s">
        <v>53</v>
      </c>
      <c r="G11" s="143">
        <v>0</v>
      </c>
      <c r="H11" s="123" t="s">
        <v>24</v>
      </c>
      <c r="I11" s="123" t="s">
        <v>25</v>
      </c>
      <c r="J11" s="123" t="s">
        <v>54</v>
      </c>
      <c r="K11" s="127">
        <v>0</v>
      </c>
      <c r="L11" s="127">
        <v>0</v>
      </c>
      <c r="M11" s="123"/>
      <c r="N11" s="127">
        <v>0</v>
      </c>
      <c r="O11" s="123"/>
      <c r="P11" s="128"/>
      <c r="Q11" s="138"/>
      <c r="R11" s="127"/>
      <c r="S11" s="144" t="s">
        <v>58</v>
      </c>
    </row>
    <row r="12" spans="1:19" s="82" customFormat="1" x14ac:dyDescent="0.25">
      <c r="A12" s="123" t="s">
        <v>59</v>
      </c>
      <c r="B12" s="125">
        <v>2021</v>
      </c>
      <c r="C12" s="123" t="s">
        <v>20</v>
      </c>
      <c r="D12" s="126" t="s">
        <v>21</v>
      </c>
      <c r="E12" s="123" t="s">
        <v>60</v>
      </c>
      <c r="F12" s="123" t="s">
        <v>53</v>
      </c>
      <c r="G12" s="143">
        <v>0</v>
      </c>
      <c r="H12" s="123" t="s">
        <v>24</v>
      </c>
      <c r="I12" s="123" t="s">
        <v>24</v>
      </c>
      <c r="J12" s="123" t="s">
        <v>61</v>
      </c>
      <c r="K12" s="127">
        <v>0</v>
      </c>
      <c r="L12" s="127">
        <v>0</v>
      </c>
      <c r="M12" s="123"/>
      <c r="N12" s="127">
        <v>679913.98</v>
      </c>
      <c r="O12" s="123"/>
      <c r="P12" s="128">
        <v>679913.98</v>
      </c>
      <c r="Q12" s="138"/>
      <c r="R12" s="127"/>
      <c r="S12" s="123" t="s">
        <v>58</v>
      </c>
    </row>
    <row r="13" spans="1:19" s="82" customFormat="1" x14ac:dyDescent="0.25">
      <c r="A13" s="123" t="s">
        <v>62</v>
      </c>
      <c r="B13" s="125">
        <v>2021</v>
      </c>
      <c r="C13" s="123" t="s">
        <v>20</v>
      </c>
      <c r="D13" s="126" t="s">
        <v>21</v>
      </c>
      <c r="E13" s="123" t="s">
        <v>63</v>
      </c>
      <c r="F13" s="123" t="s">
        <v>53</v>
      </c>
      <c r="G13" s="108">
        <v>0</v>
      </c>
      <c r="H13" s="123" t="s">
        <v>24</v>
      </c>
      <c r="I13" s="123" t="s">
        <v>24</v>
      </c>
      <c r="J13" s="123" t="s">
        <v>64</v>
      </c>
      <c r="K13" s="127">
        <v>0</v>
      </c>
      <c r="L13" s="127">
        <v>0</v>
      </c>
      <c r="M13" s="123"/>
      <c r="N13" s="127">
        <v>3602522.4</v>
      </c>
      <c r="O13" s="123"/>
      <c r="P13" s="128">
        <v>3602522.4</v>
      </c>
      <c r="Q13" s="138"/>
      <c r="R13" s="127"/>
      <c r="S13" s="123" t="s">
        <v>58</v>
      </c>
    </row>
    <row r="14" spans="1:19" s="82" customFormat="1" x14ac:dyDescent="0.25">
      <c r="A14" s="123" t="s">
        <v>65</v>
      </c>
      <c r="B14" s="125">
        <v>2021</v>
      </c>
      <c r="C14" s="123" t="s">
        <v>20</v>
      </c>
      <c r="D14" s="126" t="s">
        <v>21</v>
      </c>
      <c r="E14" s="123" t="s">
        <v>66</v>
      </c>
      <c r="F14" s="123" t="s">
        <v>67</v>
      </c>
      <c r="G14" s="108">
        <v>0.45</v>
      </c>
      <c r="H14" s="123" t="s">
        <v>40</v>
      </c>
      <c r="I14" s="123" t="s">
        <v>25</v>
      </c>
      <c r="J14" s="123" t="s">
        <v>41</v>
      </c>
      <c r="K14" s="127">
        <v>0</v>
      </c>
      <c r="L14" s="127">
        <v>0</v>
      </c>
      <c r="M14" s="141">
        <v>2350000</v>
      </c>
      <c r="N14" s="127">
        <v>0</v>
      </c>
      <c r="O14" s="123"/>
      <c r="P14" s="128">
        <v>2350000</v>
      </c>
      <c r="Q14" s="138">
        <v>1522153.11</v>
      </c>
      <c r="R14" s="127">
        <v>0</v>
      </c>
      <c r="S14" s="123"/>
    </row>
    <row r="15" spans="1:19" s="82" customFormat="1" x14ac:dyDescent="0.25">
      <c r="A15" s="123" t="s">
        <v>29</v>
      </c>
      <c r="B15" s="125">
        <v>2021</v>
      </c>
      <c r="C15" s="123" t="s">
        <v>20</v>
      </c>
      <c r="D15" s="126" t="s">
        <v>21</v>
      </c>
      <c r="E15" s="123" t="s">
        <v>30</v>
      </c>
      <c r="F15" s="123" t="s">
        <v>68</v>
      </c>
      <c r="G15" s="108">
        <v>0.15</v>
      </c>
      <c r="H15" s="123" t="s">
        <v>40</v>
      </c>
      <c r="I15" s="123" t="s">
        <v>24</v>
      </c>
      <c r="J15" s="123" t="s">
        <v>32</v>
      </c>
      <c r="K15" s="127">
        <v>0</v>
      </c>
      <c r="L15" s="127">
        <v>0</v>
      </c>
      <c r="M15" s="123"/>
      <c r="N15" s="127"/>
      <c r="O15" s="123"/>
      <c r="P15" s="128">
        <v>0</v>
      </c>
      <c r="Q15" s="138">
        <v>0</v>
      </c>
      <c r="R15" s="127"/>
      <c r="S15" s="123" t="s">
        <v>58</v>
      </c>
    </row>
    <row r="16" spans="1:19" s="82" customFormat="1" x14ac:dyDescent="0.25">
      <c r="A16" s="123" t="s">
        <v>69</v>
      </c>
      <c r="B16" s="125">
        <v>2021</v>
      </c>
      <c r="C16" s="123" t="s">
        <v>70</v>
      </c>
      <c r="D16" s="126" t="s">
        <v>21</v>
      </c>
      <c r="E16" s="123" t="s">
        <v>71</v>
      </c>
      <c r="F16" s="123" t="s">
        <v>72</v>
      </c>
      <c r="G16" s="108">
        <v>0.15</v>
      </c>
      <c r="H16" s="123" t="s">
        <v>40</v>
      </c>
      <c r="I16" s="123" t="s">
        <v>25</v>
      </c>
      <c r="J16" s="123" t="s">
        <v>41</v>
      </c>
      <c r="K16" s="127">
        <v>0</v>
      </c>
      <c r="L16" s="127">
        <v>0</v>
      </c>
      <c r="M16" s="123"/>
      <c r="N16" s="127">
        <v>0</v>
      </c>
      <c r="O16" s="123"/>
      <c r="P16" s="128"/>
      <c r="Q16" s="138"/>
      <c r="R16" s="127"/>
      <c r="S16" s="123" t="s">
        <v>58</v>
      </c>
    </row>
    <row r="17" spans="1:19" s="82" customFormat="1" x14ac:dyDescent="0.25">
      <c r="A17" s="123" t="s">
        <v>73</v>
      </c>
      <c r="B17" s="125">
        <v>2021</v>
      </c>
      <c r="C17" s="123" t="s">
        <v>74</v>
      </c>
      <c r="D17" s="126" t="s">
        <v>21</v>
      </c>
      <c r="E17" s="123" t="s">
        <v>75</v>
      </c>
      <c r="F17" s="123" t="s">
        <v>76</v>
      </c>
      <c r="G17" s="108">
        <v>0</v>
      </c>
      <c r="H17" s="123" t="s">
        <v>40</v>
      </c>
      <c r="I17" s="123" t="s">
        <v>77</v>
      </c>
      <c r="J17" s="123" t="s">
        <v>78</v>
      </c>
      <c r="K17" s="127">
        <v>0</v>
      </c>
      <c r="L17" s="127">
        <v>0</v>
      </c>
      <c r="M17" s="123">
        <v>0</v>
      </c>
      <c r="N17" s="127"/>
      <c r="O17" s="123"/>
      <c r="P17" s="128"/>
      <c r="Q17" s="138"/>
      <c r="R17" s="127"/>
      <c r="S17" s="123" t="s">
        <v>55</v>
      </c>
    </row>
    <row r="18" spans="1:19" s="82" customFormat="1" x14ac:dyDescent="0.25">
      <c r="A18" s="123" t="s">
        <v>36</v>
      </c>
      <c r="B18" s="125">
        <v>2021</v>
      </c>
      <c r="C18" s="123" t="s">
        <v>37</v>
      </c>
      <c r="D18" s="126" t="s">
        <v>21</v>
      </c>
      <c r="E18" s="123" t="s">
        <v>38</v>
      </c>
      <c r="F18" s="123" t="s">
        <v>79</v>
      </c>
      <c r="G18" s="108">
        <v>0.6</v>
      </c>
      <c r="H18" s="123" t="s">
        <v>40</v>
      </c>
      <c r="I18" s="123" t="s">
        <v>25</v>
      </c>
      <c r="J18" s="123" t="s">
        <v>41</v>
      </c>
      <c r="K18" s="127">
        <v>0</v>
      </c>
      <c r="L18" s="127">
        <v>0</v>
      </c>
      <c r="M18" s="141">
        <v>2290000</v>
      </c>
      <c r="N18" s="127">
        <v>0</v>
      </c>
      <c r="O18" s="123"/>
      <c r="P18" s="128">
        <v>2290000</v>
      </c>
      <c r="Q18" s="138">
        <v>2181799.56</v>
      </c>
      <c r="R18" s="127">
        <v>1272716.4099999999</v>
      </c>
      <c r="S18" s="123"/>
    </row>
    <row r="19" spans="1:19" s="82" customFormat="1" x14ac:dyDescent="0.25">
      <c r="A19" s="123" t="s">
        <v>80</v>
      </c>
      <c r="B19" s="125">
        <v>2021</v>
      </c>
      <c r="C19" s="123" t="s">
        <v>81</v>
      </c>
      <c r="D19" s="126" t="s">
        <v>21</v>
      </c>
      <c r="E19" s="123" t="s">
        <v>82</v>
      </c>
      <c r="F19" s="123" t="s">
        <v>83</v>
      </c>
      <c r="G19" s="108">
        <v>0.9</v>
      </c>
      <c r="H19" s="123" t="s">
        <v>40</v>
      </c>
      <c r="I19" s="123" t="s">
        <v>25</v>
      </c>
      <c r="J19" s="123" t="s">
        <v>41</v>
      </c>
      <c r="K19" s="127">
        <v>0</v>
      </c>
      <c r="L19" s="127">
        <v>0</v>
      </c>
      <c r="M19" s="141">
        <v>1210000</v>
      </c>
      <c r="N19" s="127">
        <v>0</v>
      </c>
      <c r="O19" s="123"/>
      <c r="P19" s="128">
        <v>1210000</v>
      </c>
      <c r="Q19" s="138">
        <v>1310067.99</v>
      </c>
      <c r="R19" s="127">
        <v>327516.99</v>
      </c>
      <c r="S19" s="123"/>
    </row>
    <row r="20" spans="1:19" s="82" customFormat="1" x14ac:dyDescent="0.25">
      <c r="A20" s="123" t="s">
        <v>84</v>
      </c>
      <c r="B20" s="125">
        <v>2021</v>
      </c>
      <c r="C20" s="123" t="s">
        <v>85</v>
      </c>
      <c r="D20" s="126" t="s">
        <v>21</v>
      </c>
      <c r="E20" s="123" t="s">
        <v>86</v>
      </c>
      <c r="F20" s="123" t="s">
        <v>87</v>
      </c>
      <c r="G20" s="108">
        <v>0.15</v>
      </c>
      <c r="H20" s="123" t="s">
        <v>40</v>
      </c>
      <c r="I20" s="123" t="s">
        <v>25</v>
      </c>
      <c r="J20" s="123" t="s">
        <v>41</v>
      </c>
      <c r="K20" s="127">
        <v>0</v>
      </c>
      <c r="L20" s="127">
        <v>0</v>
      </c>
      <c r="M20" s="123"/>
      <c r="N20" s="127">
        <v>0</v>
      </c>
      <c r="O20" s="123"/>
      <c r="P20" s="128"/>
      <c r="Q20" s="138"/>
      <c r="R20" s="127"/>
      <c r="S20" s="123" t="s">
        <v>88</v>
      </c>
    </row>
    <row r="21" spans="1:19" s="82" customFormat="1" x14ac:dyDescent="0.25">
      <c r="A21" s="123" t="s">
        <v>89</v>
      </c>
      <c r="B21" s="125">
        <v>2021</v>
      </c>
      <c r="C21" s="123" t="s">
        <v>90</v>
      </c>
      <c r="D21" s="126" t="s">
        <v>21</v>
      </c>
      <c r="E21" s="123" t="s">
        <v>91</v>
      </c>
      <c r="F21" s="123" t="s">
        <v>83</v>
      </c>
      <c r="G21" s="108">
        <v>0.9</v>
      </c>
      <c r="H21" s="123" t="s">
        <v>40</v>
      </c>
      <c r="I21" s="123" t="s">
        <v>25</v>
      </c>
      <c r="J21" s="123" t="s">
        <v>41</v>
      </c>
      <c r="K21" s="127">
        <v>0</v>
      </c>
      <c r="L21" s="127">
        <v>0</v>
      </c>
      <c r="M21" s="127">
        <v>1450000</v>
      </c>
      <c r="N21" s="127">
        <v>0</v>
      </c>
      <c r="O21" s="123"/>
      <c r="P21" s="128">
        <v>1450000</v>
      </c>
      <c r="Q21" s="138">
        <v>1402859.32</v>
      </c>
      <c r="R21" s="127">
        <v>1110875</v>
      </c>
      <c r="S21" s="123"/>
    </row>
    <row r="22" spans="1:19" s="82" customFormat="1" x14ac:dyDescent="0.25">
      <c r="A22" s="123" t="s">
        <v>92</v>
      </c>
      <c r="B22" s="125">
        <v>2021</v>
      </c>
      <c r="C22" s="88" t="s">
        <v>90</v>
      </c>
      <c r="D22" s="122" t="s">
        <v>21</v>
      </c>
      <c r="E22" s="89" t="s">
        <v>93</v>
      </c>
      <c r="F22" s="88" t="s">
        <v>83</v>
      </c>
      <c r="G22" s="108">
        <v>0.15</v>
      </c>
      <c r="H22" s="88" t="s">
        <v>40</v>
      </c>
      <c r="I22" s="88" t="s">
        <v>25</v>
      </c>
      <c r="J22" s="123" t="s">
        <v>41</v>
      </c>
      <c r="K22" s="92">
        <v>0</v>
      </c>
      <c r="L22" s="119">
        <v>0</v>
      </c>
      <c r="M22" s="92"/>
      <c r="N22" s="119">
        <v>0</v>
      </c>
      <c r="O22" s="123"/>
      <c r="P22" s="128"/>
      <c r="Q22" s="138"/>
      <c r="R22" s="127"/>
      <c r="S22" s="129" t="s">
        <v>88</v>
      </c>
    </row>
    <row r="23" spans="1:19" s="82" customFormat="1" x14ac:dyDescent="0.25">
      <c r="A23" s="123" t="s">
        <v>94</v>
      </c>
      <c r="B23" s="125">
        <v>2021</v>
      </c>
      <c r="C23" s="123" t="s">
        <v>90</v>
      </c>
      <c r="D23" s="126" t="s">
        <v>21</v>
      </c>
      <c r="E23" s="123" t="s">
        <v>95</v>
      </c>
      <c r="F23" s="123" t="s">
        <v>83</v>
      </c>
      <c r="G23" s="143">
        <v>0.9</v>
      </c>
      <c r="H23" s="123" t="s">
        <v>40</v>
      </c>
      <c r="I23" s="123" t="s">
        <v>25</v>
      </c>
      <c r="J23" s="123" t="s">
        <v>41</v>
      </c>
      <c r="K23" s="127">
        <v>0</v>
      </c>
      <c r="L23" s="127">
        <v>0</v>
      </c>
      <c r="M23" s="141">
        <v>1350000</v>
      </c>
      <c r="N23" s="127">
        <v>0</v>
      </c>
      <c r="O23" s="123"/>
      <c r="P23" s="128">
        <v>1350000</v>
      </c>
      <c r="Q23" s="138">
        <v>1199636.8799999999</v>
      </c>
      <c r="R23" s="127">
        <v>957616.62</v>
      </c>
      <c r="S23" s="144"/>
    </row>
    <row r="24" spans="1:19" s="82" customFormat="1" x14ac:dyDescent="0.25">
      <c r="A24" s="123" t="s">
        <v>96</v>
      </c>
      <c r="B24" s="125">
        <v>2021</v>
      </c>
      <c r="C24" s="123" t="s">
        <v>90</v>
      </c>
      <c r="D24" s="126" t="s">
        <v>21</v>
      </c>
      <c r="E24" s="123" t="s">
        <v>97</v>
      </c>
      <c r="F24" s="123" t="s">
        <v>98</v>
      </c>
      <c r="G24" s="143">
        <v>0.3</v>
      </c>
      <c r="H24" s="123" t="s">
        <v>40</v>
      </c>
      <c r="I24" s="123" t="s">
        <v>25</v>
      </c>
      <c r="J24" s="123" t="s">
        <v>41</v>
      </c>
      <c r="K24" s="127">
        <v>0</v>
      </c>
      <c r="L24" s="127">
        <v>0</v>
      </c>
      <c r="M24" s="141">
        <v>300000</v>
      </c>
      <c r="N24" s="127">
        <v>0</v>
      </c>
      <c r="O24" s="123"/>
      <c r="P24" s="128">
        <v>300000</v>
      </c>
      <c r="Q24" s="145">
        <v>1236617.17</v>
      </c>
      <c r="R24" s="127">
        <v>0</v>
      </c>
      <c r="S24" s="144"/>
    </row>
    <row r="25" spans="1:19" s="82" customFormat="1" x14ac:dyDescent="0.25">
      <c r="A25" s="123" t="s">
        <v>99</v>
      </c>
      <c r="B25" s="125">
        <v>2021</v>
      </c>
      <c r="C25" s="88" t="s">
        <v>90</v>
      </c>
      <c r="D25" s="122" t="s">
        <v>21</v>
      </c>
      <c r="E25" s="89" t="s">
        <v>100</v>
      </c>
      <c r="F25" s="88" t="s">
        <v>83</v>
      </c>
      <c r="G25" s="108">
        <v>0.9</v>
      </c>
      <c r="H25" s="88" t="s">
        <v>40</v>
      </c>
      <c r="I25" s="88" t="s">
        <v>25</v>
      </c>
      <c r="J25" s="121" t="s">
        <v>41</v>
      </c>
      <c r="K25" s="92">
        <v>0</v>
      </c>
      <c r="L25" s="119">
        <v>0</v>
      </c>
      <c r="M25" s="92">
        <v>800000</v>
      </c>
      <c r="N25" s="119">
        <v>0</v>
      </c>
      <c r="O25" s="121"/>
      <c r="P25" s="128">
        <v>800000</v>
      </c>
      <c r="Q25" s="138">
        <v>798896.52</v>
      </c>
      <c r="R25" s="127">
        <v>639115.19999999995</v>
      </c>
      <c r="S25" s="129"/>
    </row>
    <row r="26" spans="1:19" s="82" customFormat="1" x14ac:dyDescent="0.25">
      <c r="A26" s="123" t="s">
        <v>101</v>
      </c>
      <c r="B26" s="125">
        <v>2021</v>
      </c>
      <c r="C26" s="88" t="s">
        <v>90</v>
      </c>
      <c r="D26" s="122" t="s">
        <v>21</v>
      </c>
      <c r="E26" s="89" t="s">
        <v>102</v>
      </c>
      <c r="F26" s="88" t="s">
        <v>83</v>
      </c>
      <c r="G26" s="108">
        <v>0.9</v>
      </c>
      <c r="H26" s="88" t="s">
        <v>40</v>
      </c>
      <c r="I26" s="88" t="s">
        <v>25</v>
      </c>
      <c r="J26" s="123" t="s">
        <v>41</v>
      </c>
      <c r="K26" s="92">
        <v>0</v>
      </c>
      <c r="L26" s="119">
        <v>0</v>
      </c>
      <c r="M26" s="92">
        <v>891000</v>
      </c>
      <c r="N26" s="119">
        <v>0</v>
      </c>
      <c r="O26" s="123"/>
      <c r="P26" s="128">
        <v>891000</v>
      </c>
      <c r="Q26" s="138">
        <v>982380.12</v>
      </c>
      <c r="R26" s="127">
        <v>76830.31</v>
      </c>
      <c r="S26" s="123"/>
    </row>
    <row r="27" spans="1:19" s="82" customFormat="1" x14ac:dyDescent="0.25">
      <c r="A27" s="123" t="s">
        <v>103</v>
      </c>
      <c r="B27" s="125">
        <v>2021</v>
      </c>
      <c r="C27" s="123" t="s">
        <v>90</v>
      </c>
      <c r="D27" s="126" t="s">
        <v>21</v>
      </c>
      <c r="E27" s="123" t="s">
        <v>104</v>
      </c>
      <c r="F27" s="123" t="s">
        <v>83</v>
      </c>
      <c r="G27" s="108">
        <v>0.9</v>
      </c>
      <c r="H27" s="123" t="s">
        <v>40</v>
      </c>
      <c r="I27" s="123" t="s">
        <v>25</v>
      </c>
      <c r="J27" s="123" t="s">
        <v>41</v>
      </c>
      <c r="K27" s="127">
        <v>0</v>
      </c>
      <c r="L27" s="127">
        <v>0</v>
      </c>
      <c r="M27" s="141">
        <v>850000</v>
      </c>
      <c r="N27" s="127">
        <v>0</v>
      </c>
      <c r="O27" s="123"/>
      <c r="P27" s="128">
        <v>850000</v>
      </c>
      <c r="Q27" s="138">
        <v>655140</v>
      </c>
      <c r="R27" s="127">
        <v>0</v>
      </c>
      <c r="S27" s="123"/>
    </row>
    <row r="28" spans="1:19" s="82" customFormat="1" x14ac:dyDescent="0.25">
      <c r="A28" s="123" t="s">
        <v>105</v>
      </c>
      <c r="B28" s="125">
        <v>2021</v>
      </c>
      <c r="C28" s="123" t="s">
        <v>90</v>
      </c>
      <c r="D28" s="126" t="s">
        <v>21</v>
      </c>
      <c r="E28" s="123" t="s">
        <v>106</v>
      </c>
      <c r="F28" s="123" t="s">
        <v>83</v>
      </c>
      <c r="G28" s="108">
        <v>0.9</v>
      </c>
      <c r="H28" s="123" t="s">
        <v>40</v>
      </c>
      <c r="I28" s="123" t="s">
        <v>25</v>
      </c>
      <c r="J28" s="123" t="s">
        <v>41</v>
      </c>
      <c r="K28" s="127">
        <v>0</v>
      </c>
      <c r="L28" s="127">
        <v>0</v>
      </c>
      <c r="M28" s="141">
        <v>200000</v>
      </c>
      <c r="N28" s="127">
        <v>0</v>
      </c>
      <c r="O28" s="123"/>
      <c r="P28" s="128">
        <v>200000</v>
      </c>
      <c r="Q28" s="138">
        <v>32400</v>
      </c>
      <c r="R28" s="127">
        <v>21600</v>
      </c>
      <c r="S28" s="123"/>
    </row>
    <row r="29" spans="1:19" s="82" customFormat="1" x14ac:dyDescent="0.25">
      <c r="A29" s="123" t="s">
        <v>107</v>
      </c>
      <c r="B29" s="125">
        <v>2021</v>
      </c>
      <c r="C29" s="88" t="s">
        <v>90</v>
      </c>
      <c r="D29" s="122" t="s">
        <v>21</v>
      </c>
      <c r="E29" s="89" t="s">
        <v>108</v>
      </c>
      <c r="F29" s="88" t="s">
        <v>83</v>
      </c>
      <c r="G29" s="108">
        <v>0.75</v>
      </c>
      <c r="H29" s="88" t="s">
        <v>40</v>
      </c>
      <c r="I29" s="88" t="s">
        <v>25</v>
      </c>
      <c r="J29" s="123" t="s">
        <v>41</v>
      </c>
      <c r="K29" s="92">
        <v>0</v>
      </c>
      <c r="L29" s="119">
        <v>0</v>
      </c>
      <c r="M29" s="119">
        <v>500000</v>
      </c>
      <c r="N29" s="119">
        <v>0</v>
      </c>
      <c r="O29" s="123"/>
      <c r="P29" s="128">
        <v>500000</v>
      </c>
      <c r="Q29" s="138">
        <v>914786.34</v>
      </c>
      <c r="R29" s="127">
        <v>440544.76</v>
      </c>
      <c r="S29" s="123"/>
    </row>
    <row r="30" spans="1:19" s="82" customFormat="1" x14ac:dyDescent="0.25">
      <c r="A30" s="123" t="s">
        <v>109</v>
      </c>
      <c r="B30" s="125">
        <v>2021</v>
      </c>
      <c r="C30" s="123" t="s">
        <v>90</v>
      </c>
      <c r="D30" s="126" t="s">
        <v>21</v>
      </c>
      <c r="E30" s="123" t="s">
        <v>110</v>
      </c>
      <c r="F30" s="123" t="s">
        <v>111</v>
      </c>
      <c r="G30" s="108">
        <v>0.15</v>
      </c>
      <c r="H30" s="123" t="s">
        <v>40</v>
      </c>
      <c r="I30" s="123" t="s">
        <v>25</v>
      </c>
      <c r="J30" s="123" t="s">
        <v>41</v>
      </c>
      <c r="K30" s="127">
        <v>0</v>
      </c>
      <c r="L30" s="127">
        <v>0</v>
      </c>
      <c r="M30" s="141">
        <v>200000</v>
      </c>
      <c r="N30" s="127">
        <v>0</v>
      </c>
      <c r="O30" s="123"/>
      <c r="P30" s="128">
        <v>200000</v>
      </c>
      <c r="Q30" s="138"/>
      <c r="R30" s="127"/>
      <c r="S30" s="123"/>
    </row>
    <row r="31" spans="1:19" s="82" customFormat="1" x14ac:dyDescent="0.25">
      <c r="A31" s="123" t="s">
        <v>112</v>
      </c>
      <c r="B31" s="125">
        <v>2021</v>
      </c>
      <c r="C31" s="123" t="s">
        <v>90</v>
      </c>
      <c r="D31" s="122" t="s">
        <v>21</v>
      </c>
      <c r="E31" s="89" t="s">
        <v>113</v>
      </c>
      <c r="F31" s="88" t="s">
        <v>83</v>
      </c>
      <c r="G31" s="108">
        <v>0</v>
      </c>
      <c r="H31" s="88" t="s">
        <v>40</v>
      </c>
      <c r="I31" s="88" t="s">
        <v>25</v>
      </c>
      <c r="J31" s="123" t="s">
        <v>41</v>
      </c>
      <c r="K31" s="92">
        <v>0</v>
      </c>
      <c r="L31" s="119">
        <v>0</v>
      </c>
      <c r="M31" s="92"/>
      <c r="N31" s="119">
        <v>0</v>
      </c>
      <c r="O31" s="123"/>
      <c r="P31" s="128"/>
      <c r="Q31" s="138"/>
      <c r="R31" s="127"/>
      <c r="S31" s="123" t="s">
        <v>55</v>
      </c>
    </row>
    <row r="32" spans="1:19" s="82" customFormat="1" x14ac:dyDescent="0.25">
      <c r="A32" s="123" t="s">
        <v>114</v>
      </c>
      <c r="B32" s="125">
        <v>2021</v>
      </c>
      <c r="C32" s="123" t="s">
        <v>48</v>
      </c>
      <c r="D32" s="122" t="s">
        <v>21</v>
      </c>
      <c r="E32" s="89" t="s">
        <v>115</v>
      </c>
      <c r="F32" s="88" t="s">
        <v>116</v>
      </c>
      <c r="G32" s="108">
        <v>0</v>
      </c>
      <c r="H32" s="88" t="s">
        <v>40</v>
      </c>
      <c r="I32" s="88" t="s">
        <v>25</v>
      </c>
      <c r="J32" s="123" t="s">
        <v>41</v>
      </c>
      <c r="K32" s="92">
        <v>0</v>
      </c>
      <c r="L32" s="119">
        <v>0</v>
      </c>
      <c r="M32" s="92"/>
      <c r="N32" s="119">
        <v>0</v>
      </c>
      <c r="O32" s="123"/>
      <c r="P32" s="128"/>
      <c r="Q32" s="138"/>
      <c r="R32" s="127"/>
      <c r="S32" s="123"/>
    </row>
    <row r="33" spans="1:19" s="82" customFormat="1" x14ac:dyDescent="0.25">
      <c r="A33" s="123" t="s">
        <v>117</v>
      </c>
      <c r="B33" s="125">
        <v>2021</v>
      </c>
      <c r="C33" s="123" t="s">
        <v>48</v>
      </c>
      <c r="D33" s="126" t="s">
        <v>21</v>
      </c>
      <c r="E33" s="123" t="s">
        <v>118</v>
      </c>
      <c r="F33" s="123" t="s">
        <v>119</v>
      </c>
      <c r="G33" s="108">
        <v>0</v>
      </c>
      <c r="H33" s="123" t="s">
        <v>32</v>
      </c>
      <c r="I33" s="123" t="s">
        <v>25</v>
      </c>
      <c r="J33" s="123" t="s">
        <v>41</v>
      </c>
      <c r="K33" s="127">
        <v>0</v>
      </c>
      <c r="L33" s="127">
        <v>0</v>
      </c>
      <c r="M33" s="127"/>
      <c r="N33" s="127">
        <v>0</v>
      </c>
      <c r="O33" s="123"/>
      <c r="P33" s="128"/>
      <c r="Q33" s="138"/>
      <c r="R33" s="127"/>
      <c r="S33" s="123"/>
    </row>
    <row r="34" spans="1:19" s="82" customFormat="1" x14ac:dyDescent="0.25">
      <c r="A34" s="123" t="s">
        <v>120</v>
      </c>
      <c r="B34" s="125">
        <v>2021</v>
      </c>
      <c r="C34" s="123" t="s">
        <v>48</v>
      </c>
      <c r="D34" s="126" t="s">
        <v>21</v>
      </c>
      <c r="E34" s="123" t="s">
        <v>121</v>
      </c>
      <c r="F34" s="123" t="s">
        <v>122</v>
      </c>
      <c r="G34" s="108">
        <v>0</v>
      </c>
      <c r="H34" s="123" t="s">
        <v>40</v>
      </c>
      <c r="I34" s="123" t="s">
        <v>25</v>
      </c>
      <c r="J34" s="123" t="s">
        <v>41</v>
      </c>
      <c r="K34" s="127">
        <v>0</v>
      </c>
      <c r="L34" s="127">
        <v>0</v>
      </c>
      <c r="M34" s="123"/>
      <c r="N34" s="127">
        <v>0</v>
      </c>
      <c r="O34" s="123"/>
      <c r="P34" s="128"/>
      <c r="Q34" s="138"/>
      <c r="R34" s="127"/>
      <c r="S34" s="123"/>
    </row>
    <row r="35" spans="1:19" s="82" customFormat="1" x14ac:dyDescent="0.25">
      <c r="A35" s="123" t="s">
        <v>123</v>
      </c>
      <c r="B35" s="125">
        <v>2021</v>
      </c>
      <c r="C35" s="123" t="s">
        <v>20</v>
      </c>
      <c r="D35" s="122" t="s">
        <v>21</v>
      </c>
      <c r="E35" s="89" t="s">
        <v>124</v>
      </c>
      <c r="F35" s="88" t="s">
        <v>125</v>
      </c>
      <c r="G35" s="108">
        <v>0</v>
      </c>
      <c r="H35" s="88" t="s">
        <v>40</v>
      </c>
      <c r="I35" s="88" t="s">
        <v>25</v>
      </c>
      <c r="J35" s="123" t="s">
        <v>41</v>
      </c>
      <c r="K35" s="92">
        <v>0</v>
      </c>
      <c r="L35" s="119">
        <v>0</v>
      </c>
      <c r="M35" s="92"/>
      <c r="N35" s="119">
        <v>0</v>
      </c>
      <c r="O35" s="123"/>
      <c r="P35" s="128"/>
      <c r="Q35" s="138"/>
      <c r="R35" s="127"/>
      <c r="S35" s="123" t="s">
        <v>126</v>
      </c>
    </row>
    <row r="36" spans="1:19" s="82" customFormat="1" x14ac:dyDescent="0.25">
      <c r="A36" s="123" t="s">
        <v>127</v>
      </c>
      <c r="B36" s="125">
        <v>2021</v>
      </c>
      <c r="C36" s="88" t="s">
        <v>20</v>
      </c>
      <c r="D36" s="122" t="s">
        <v>21</v>
      </c>
      <c r="E36" s="89" t="s">
        <v>128</v>
      </c>
      <c r="F36" s="88" t="s">
        <v>129</v>
      </c>
      <c r="G36" s="108">
        <v>0</v>
      </c>
      <c r="H36" s="88" t="s">
        <v>40</v>
      </c>
      <c r="I36" s="88" t="s">
        <v>25</v>
      </c>
      <c r="J36" s="123" t="s">
        <v>41</v>
      </c>
      <c r="K36" s="92">
        <v>0</v>
      </c>
      <c r="L36" s="119">
        <v>0</v>
      </c>
      <c r="M36" s="119"/>
      <c r="N36" s="119">
        <v>0</v>
      </c>
      <c r="O36" s="123"/>
      <c r="P36" s="128"/>
      <c r="Q36" s="138"/>
      <c r="R36" s="127"/>
      <c r="S36" s="129"/>
    </row>
    <row r="37" spans="1:19" s="82" customFormat="1" x14ac:dyDescent="0.25">
      <c r="A37" s="123" t="s">
        <v>130</v>
      </c>
      <c r="B37" s="125">
        <v>2021</v>
      </c>
      <c r="C37" s="88" t="s">
        <v>20</v>
      </c>
      <c r="D37" s="122" t="s">
        <v>21</v>
      </c>
      <c r="E37" s="89" t="s">
        <v>131</v>
      </c>
      <c r="F37" s="88" t="s">
        <v>53</v>
      </c>
      <c r="G37" s="108">
        <v>0</v>
      </c>
      <c r="H37" s="88" t="s">
        <v>32</v>
      </c>
      <c r="I37" s="88" t="s">
        <v>24</v>
      </c>
      <c r="J37" s="123" t="s">
        <v>32</v>
      </c>
      <c r="K37" s="92">
        <v>0</v>
      </c>
      <c r="L37" s="119">
        <v>0</v>
      </c>
      <c r="M37" s="119"/>
      <c r="N37" s="119">
        <v>0</v>
      </c>
      <c r="O37" s="123"/>
      <c r="P37" s="128"/>
      <c r="Q37" s="138"/>
      <c r="R37" s="127"/>
      <c r="S37" s="129" t="s">
        <v>55</v>
      </c>
    </row>
    <row r="38" spans="1:19" s="82" customFormat="1" x14ac:dyDescent="0.25">
      <c r="A38" s="123" t="s">
        <v>132</v>
      </c>
      <c r="B38" s="125">
        <v>2021</v>
      </c>
      <c r="C38" s="88" t="s">
        <v>20</v>
      </c>
      <c r="D38" s="122" t="s">
        <v>21</v>
      </c>
      <c r="E38" s="89" t="s">
        <v>133</v>
      </c>
      <c r="F38" s="88" t="s">
        <v>134</v>
      </c>
      <c r="G38" s="108">
        <v>0</v>
      </c>
      <c r="H38" s="88" t="s">
        <v>24</v>
      </c>
      <c r="I38" s="88" t="s">
        <v>24</v>
      </c>
      <c r="J38" s="123" t="s">
        <v>35</v>
      </c>
      <c r="K38" s="92">
        <v>0</v>
      </c>
      <c r="L38" s="119">
        <v>0</v>
      </c>
      <c r="M38" s="119"/>
      <c r="N38" s="119">
        <v>0</v>
      </c>
      <c r="O38" s="123"/>
      <c r="P38" s="128"/>
      <c r="Q38" s="138"/>
      <c r="R38" s="127"/>
      <c r="S38" s="123" t="s">
        <v>135</v>
      </c>
    </row>
    <row r="39" spans="1:19" s="82" customFormat="1" x14ac:dyDescent="0.25">
      <c r="A39" s="123" t="s">
        <v>132</v>
      </c>
      <c r="B39" s="125">
        <v>2021</v>
      </c>
      <c r="C39" s="88" t="s">
        <v>20</v>
      </c>
      <c r="D39" s="122" t="s">
        <v>21</v>
      </c>
      <c r="E39" s="89" t="s">
        <v>133</v>
      </c>
      <c r="F39" s="88" t="s">
        <v>134</v>
      </c>
      <c r="G39" s="108">
        <v>0</v>
      </c>
      <c r="H39" s="88" t="s">
        <v>24</v>
      </c>
      <c r="I39" s="88" t="s">
        <v>24</v>
      </c>
      <c r="J39" s="123" t="s">
        <v>35</v>
      </c>
      <c r="K39" s="92">
        <v>0</v>
      </c>
      <c r="L39" s="119">
        <v>0</v>
      </c>
      <c r="M39" s="119"/>
      <c r="N39" s="119">
        <v>0</v>
      </c>
      <c r="O39" s="123"/>
      <c r="P39" s="128"/>
      <c r="Q39" s="138"/>
      <c r="R39" s="127"/>
      <c r="S39" s="123" t="s">
        <v>135</v>
      </c>
    </row>
    <row r="40" spans="1:19" s="82" customFormat="1" x14ac:dyDescent="0.25">
      <c r="A40" s="123" t="s">
        <v>136</v>
      </c>
      <c r="B40" s="125">
        <v>2021</v>
      </c>
      <c r="C40" s="88" t="s">
        <v>20</v>
      </c>
      <c r="D40" s="122" t="s">
        <v>21</v>
      </c>
      <c r="E40" s="89" t="s">
        <v>137</v>
      </c>
      <c r="F40" s="88" t="s">
        <v>87</v>
      </c>
      <c r="G40" s="108">
        <v>0</v>
      </c>
      <c r="H40" s="88" t="s">
        <v>40</v>
      </c>
      <c r="I40" s="88" t="s">
        <v>25</v>
      </c>
      <c r="J40" s="121" t="s">
        <v>41</v>
      </c>
      <c r="K40" s="92">
        <v>0</v>
      </c>
      <c r="L40" s="119">
        <v>0</v>
      </c>
      <c r="M40" s="119"/>
      <c r="N40" s="119">
        <v>0</v>
      </c>
      <c r="O40" s="121"/>
      <c r="P40" s="128"/>
      <c r="Q40" s="138"/>
      <c r="R40" s="127"/>
      <c r="S40" s="129" t="s">
        <v>135</v>
      </c>
    </row>
    <row r="41" spans="1:19" s="82" customFormat="1" x14ac:dyDescent="0.25">
      <c r="A41" s="123" t="s">
        <v>138</v>
      </c>
      <c r="B41" s="125">
        <v>2021</v>
      </c>
      <c r="C41" s="88" t="s">
        <v>37</v>
      </c>
      <c r="D41" s="122" t="s">
        <v>21</v>
      </c>
      <c r="E41" s="89" t="s">
        <v>139</v>
      </c>
      <c r="F41" s="88" t="s">
        <v>140</v>
      </c>
      <c r="G41" s="108">
        <v>0</v>
      </c>
      <c r="H41" s="88" t="s">
        <v>32</v>
      </c>
      <c r="I41" s="88" t="s">
        <v>25</v>
      </c>
      <c r="J41" s="123" t="s">
        <v>41</v>
      </c>
      <c r="K41" s="92">
        <v>0</v>
      </c>
      <c r="L41" s="119">
        <v>0</v>
      </c>
      <c r="M41" s="119"/>
      <c r="N41" s="119">
        <v>0</v>
      </c>
      <c r="O41" s="123"/>
      <c r="P41" s="128"/>
      <c r="Q41" s="138"/>
      <c r="R41" s="127"/>
      <c r="S41" s="123" t="s">
        <v>135</v>
      </c>
    </row>
    <row r="42" spans="1:19" s="82" customFormat="1" x14ac:dyDescent="0.25">
      <c r="A42" s="123" t="s">
        <v>141</v>
      </c>
      <c r="B42" s="125">
        <v>2021</v>
      </c>
      <c r="C42" s="88" t="s">
        <v>70</v>
      </c>
      <c r="D42" s="122" t="s">
        <v>21</v>
      </c>
      <c r="E42" s="89" t="s">
        <v>142</v>
      </c>
      <c r="F42" s="88" t="s">
        <v>87</v>
      </c>
      <c r="G42" s="108">
        <v>0</v>
      </c>
      <c r="H42" s="88" t="s">
        <v>40</v>
      </c>
      <c r="I42" s="88" t="s">
        <v>77</v>
      </c>
      <c r="J42" s="121" t="s">
        <v>143</v>
      </c>
      <c r="K42" s="92">
        <v>0</v>
      </c>
      <c r="L42" s="119">
        <v>0</v>
      </c>
      <c r="M42" s="119"/>
      <c r="N42" s="119">
        <v>0</v>
      </c>
      <c r="O42" s="121"/>
      <c r="P42" s="128"/>
      <c r="Q42" s="138"/>
      <c r="R42" s="127"/>
      <c r="S42" s="129" t="s">
        <v>135</v>
      </c>
    </row>
    <row r="43" spans="1:19" s="82" customFormat="1" x14ac:dyDescent="0.25">
      <c r="A43" s="123" t="s">
        <v>144</v>
      </c>
      <c r="B43" s="125">
        <v>2021</v>
      </c>
      <c r="C43" s="88" t="s">
        <v>90</v>
      </c>
      <c r="D43" s="122" t="s">
        <v>21</v>
      </c>
      <c r="E43" s="89" t="s">
        <v>145</v>
      </c>
      <c r="F43" s="88" t="s">
        <v>146</v>
      </c>
      <c r="G43" s="108">
        <v>0</v>
      </c>
      <c r="H43" s="88" t="s">
        <v>40</v>
      </c>
      <c r="I43" s="88" t="s">
        <v>25</v>
      </c>
      <c r="J43" s="121" t="s">
        <v>41</v>
      </c>
      <c r="K43" s="92">
        <v>0</v>
      </c>
      <c r="L43" s="119">
        <v>0</v>
      </c>
      <c r="M43" s="119"/>
      <c r="N43" s="119">
        <v>0</v>
      </c>
      <c r="O43" s="130"/>
      <c r="P43" s="128"/>
      <c r="Q43" s="138"/>
      <c r="R43" s="127"/>
      <c r="S43" s="129" t="s">
        <v>55</v>
      </c>
    </row>
    <row r="44" spans="1:19" s="82" customFormat="1" x14ac:dyDescent="0.25">
      <c r="A44" s="123" t="s">
        <v>147</v>
      </c>
      <c r="B44" s="125">
        <v>2021</v>
      </c>
      <c r="C44" s="88" t="s">
        <v>90</v>
      </c>
      <c r="D44" s="122" t="s">
        <v>21</v>
      </c>
      <c r="E44" s="89" t="s">
        <v>148</v>
      </c>
      <c r="F44" s="88" t="s">
        <v>149</v>
      </c>
      <c r="G44" s="108">
        <v>0</v>
      </c>
      <c r="H44" s="88" t="s">
        <v>40</v>
      </c>
      <c r="I44" s="88" t="s">
        <v>25</v>
      </c>
      <c r="J44" s="123" t="s">
        <v>41</v>
      </c>
      <c r="K44" s="92">
        <v>0</v>
      </c>
      <c r="L44" s="119">
        <v>0</v>
      </c>
      <c r="M44" s="92"/>
      <c r="N44" s="119">
        <v>0</v>
      </c>
      <c r="O44" s="123"/>
      <c r="P44" s="128"/>
      <c r="Q44" s="138"/>
      <c r="R44" s="127"/>
      <c r="S44" s="123" t="s">
        <v>150</v>
      </c>
    </row>
    <row r="45" spans="1:19" s="82" customFormat="1" x14ac:dyDescent="0.25">
      <c r="A45" s="123" t="s">
        <v>151</v>
      </c>
      <c r="B45" s="125">
        <v>2021</v>
      </c>
      <c r="C45" s="88" t="s">
        <v>43</v>
      </c>
      <c r="D45" s="122" t="s">
        <v>44</v>
      </c>
      <c r="E45" s="89" t="s">
        <v>152</v>
      </c>
      <c r="F45" s="88" t="s">
        <v>153</v>
      </c>
      <c r="G45" s="108">
        <v>0</v>
      </c>
      <c r="H45" s="88" t="s">
        <v>24</v>
      </c>
      <c r="I45" s="88" t="s">
        <v>24</v>
      </c>
      <c r="J45" s="123" t="s">
        <v>61</v>
      </c>
      <c r="K45" s="92">
        <v>0</v>
      </c>
      <c r="L45" s="119">
        <v>0</v>
      </c>
      <c r="M45" s="92"/>
      <c r="N45" s="119">
        <v>0</v>
      </c>
      <c r="O45" s="123"/>
      <c r="P45" s="128"/>
      <c r="Q45" s="138"/>
      <c r="R45" s="127"/>
      <c r="S45" s="123" t="s">
        <v>150</v>
      </c>
    </row>
    <row r="46" spans="1:19" s="82" customFormat="1" x14ac:dyDescent="0.25">
      <c r="A46" s="123" t="s">
        <v>151</v>
      </c>
      <c r="B46" s="125">
        <v>2021</v>
      </c>
      <c r="C46" s="88" t="s">
        <v>43</v>
      </c>
      <c r="D46" s="122" t="s">
        <v>44</v>
      </c>
      <c r="E46" s="89" t="s">
        <v>152</v>
      </c>
      <c r="F46" s="88" t="s">
        <v>153</v>
      </c>
      <c r="G46" s="108">
        <v>0</v>
      </c>
      <c r="H46" s="88" t="s">
        <v>24</v>
      </c>
      <c r="I46" s="88" t="s">
        <v>24</v>
      </c>
      <c r="J46" s="123" t="s">
        <v>61</v>
      </c>
      <c r="K46" s="92">
        <v>0</v>
      </c>
      <c r="L46" s="119">
        <v>0</v>
      </c>
      <c r="M46" s="119"/>
      <c r="N46" s="119">
        <v>3602522.4</v>
      </c>
      <c r="O46" s="123"/>
      <c r="P46" s="128">
        <v>3602522.4</v>
      </c>
      <c r="Q46" s="138"/>
      <c r="R46" s="127"/>
      <c r="S46" s="129" t="s">
        <v>150</v>
      </c>
    </row>
    <row r="47" spans="1:19" s="82" customFormat="1" x14ac:dyDescent="0.25">
      <c r="A47" s="123" t="s">
        <v>154</v>
      </c>
      <c r="B47" s="125">
        <v>2021</v>
      </c>
      <c r="C47" s="123" t="s">
        <v>43</v>
      </c>
      <c r="D47" s="126" t="s">
        <v>44</v>
      </c>
      <c r="E47" s="123" t="s">
        <v>155</v>
      </c>
      <c r="F47" s="123" t="s">
        <v>153</v>
      </c>
      <c r="G47" s="108">
        <v>0</v>
      </c>
      <c r="H47" s="123" t="s">
        <v>24</v>
      </c>
      <c r="I47" s="123" t="s">
        <v>24</v>
      </c>
      <c r="J47" s="123" t="s">
        <v>64</v>
      </c>
      <c r="K47" s="127">
        <v>0</v>
      </c>
      <c r="L47" s="127">
        <v>0</v>
      </c>
      <c r="M47" s="123"/>
      <c r="N47" s="127">
        <v>20414293.600000001</v>
      </c>
      <c r="O47" s="123"/>
      <c r="P47" s="128">
        <v>20414293.600000001</v>
      </c>
      <c r="Q47" s="138"/>
      <c r="R47" s="127"/>
      <c r="S47" s="123" t="s">
        <v>150</v>
      </c>
    </row>
    <row r="48" spans="1:19" s="82" customFormat="1" x14ac:dyDescent="0.25">
      <c r="A48" s="123" t="s">
        <v>154</v>
      </c>
      <c r="B48" s="125">
        <v>2021</v>
      </c>
      <c r="C48" s="123" t="s">
        <v>43</v>
      </c>
      <c r="D48" s="126" t="s">
        <v>44</v>
      </c>
      <c r="E48" s="123" t="s">
        <v>155</v>
      </c>
      <c r="F48" s="123" t="s">
        <v>153</v>
      </c>
      <c r="G48" s="108">
        <v>0</v>
      </c>
      <c r="H48" s="123" t="s">
        <v>24</v>
      </c>
      <c r="I48" s="123" t="s">
        <v>24</v>
      </c>
      <c r="J48" s="123" t="s">
        <v>64</v>
      </c>
      <c r="K48" s="127">
        <v>0</v>
      </c>
      <c r="L48" s="127">
        <v>0</v>
      </c>
      <c r="M48" s="123"/>
      <c r="N48" s="127">
        <v>0</v>
      </c>
      <c r="O48" s="123"/>
      <c r="P48" s="128"/>
      <c r="Q48" s="138"/>
      <c r="R48" s="127"/>
      <c r="S48" s="123" t="s">
        <v>150</v>
      </c>
    </row>
    <row r="49" spans="1:19" s="82" customFormat="1" x14ac:dyDescent="0.25">
      <c r="A49" s="123" t="s">
        <v>156</v>
      </c>
      <c r="B49" s="125">
        <v>2021</v>
      </c>
      <c r="C49" s="123" t="s">
        <v>43</v>
      </c>
      <c r="D49" s="126" t="s">
        <v>44</v>
      </c>
      <c r="E49" s="123" t="s">
        <v>157</v>
      </c>
      <c r="F49" s="123" t="s">
        <v>158</v>
      </c>
      <c r="G49" s="108">
        <v>0</v>
      </c>
      <c r="H49" s="123" t="s">
        <v>24</v>
      </c>
      <c r="I49" s="123" t="s">
        <v>24</v>
      </c>
      <c r="J49" s="123" t="s">
        <v>32</v>
      </c>
      <c r="K49" s="127">
        <v>0</v>
      </c>
      <c r="L49" s="127">
        <v>0</v>
      </c>
      <c r="M49" s="123"/>
      <c r="N49" s="127">
        <v>1500000</v>
      </c>
      <c r="O49" s="123"/>
      <c r="P49" s="128">
        <v>1500000</v>
      </c>
      <c r="Q49" s="138"/>
      <c r="R49" s="127"/>
      <c r="S49" s="123" t="s">
        <v>150</v>
      </c>
    </row>
    <row r="50" spans="1:19" s="82" customFormat="1" x14ac:dyDescent="0.25">
      <c r="A50" s="123" t="s">
        <v>159</v>
      </c>
      <c r="B50" s="125">
        <v>2021</v>
      </c>
      <c r="C50" s="88" t="s">
        <v>43</v>
      </c>
      <c r="D50" s="122" t="s">
        <v>44</v>
      </c>
      <c r="E50" s="89" t="s">
        <v>160</v>
      </c>
      <c r="F50" s="88" t="s">
        <v>161</v>
      </c>
      <c r="G50" s="108">
        <v>0</v>
      </c>
      <c r="H50" s="88" t="s">
        <v>24</v>
      </c>
      <c r="I50" s="88" t="s">
        <v>24</v>
      </c>
      <c r="J50" s="123" t="s">
        <v>35</v>
      </c>
      <c r="K50" s="92">
        <v>0</v>
      </c>
      <c r="L50" s="119">
        <v>0</v>
      </c>
      <c r="M50" s="92"/>
      <c r="N50" s="119">
        <v>196916738.44</v>
      </c>
      <c r="O50" s="123"/>
      <c r="P50" s="128">
        <v>196916738.44</v>
      </c>
      <c r="Q50" s="138"/>
      <c r="R50" s="127"/>
      <c r="S50" s="123" t="s">
        <v>55</v>
      </c>
    </row>
    <row r="51" spans="1:19" s="82" customFormat="1" x14ac:dyDescent="0.25">
      <c r="A51" s="123" t="s">
        <v>162</v>
      </c>
      <c r="B51" s="125">
        <v>2021</v>
      </c>
      <c r="C51" s="88" t="s">
        <v>43</v>
      </c>
      <c r="D51" s="122" t="s">
        <v>44</v>
      </c>
      <c r="E51" s="89" t="s">
        <v>163</v>
      </c>
      <c r="F51" s="88" t="s">
        <v>164</v>
      </c>
      <c r="G51" s="108">
        <v>0</v>
      </c>
      <c r="H51" s="88" t="s">
        <v>24</v>
      </c>
      <c r="I51" s="88" t="s">
        <v>25</v>
      </c>
      <c r="J51" s="123" t="s">
        <v>165</v>
      </c>
      <c r="K51" s="92">
        <v>0</v>
      </c>
      <c r="L51" s="119">
        <v>0</v>
      </c>
      <c r="M51" s="92"/>
      <c r="N51" s="119">
        <v>20497153.010000002</v>
      </c>
      <c r="O51" s="123"/>
      <c r="P51" s="128">
        <v>20497153.010000002</v>
      </c>
      <c r="Q51" s="138"/>
      <c r="R51" s="127"/>
      <c r="S51" s="123" t="s">
        <v>166</v>
      </c>
    </row>
    <row r="52" spans="1:19" s="82" customFormat="1" x14ac:dyDescent="0.25">
      <c r="A52" s="123" t="s">
        <v>167</v>
      </c>
      <c r="B52" s="125">
        <v>2021</v>
      </c>
      <c r="C52" s="88" t="s">
        <v>20</v>
      </c>
      <c r="D52" s="122" t="s">
        <v>44</v>
      </c>
      <c r="E52" s="89" t="s">
        <v>168</v>
      </c>
      <c r="F52" s="88" t="s">
        <v>68</v>
      </c>
      <c r="G52" s="108">
        <v>0</v>
      </c>
      <c r="H52" s="88" t="s">
        <v>169</v>
      </c>
      <c r="I52" s="88" t="s">
        <v>25</v>
      </c>
      <c r="J52" s="121" t="s">
        <v>41</v>
      </c>
      <c r="K52" s="92">
        <v>0</v>
      </c>
      <c r="L52" s="119">
        <v>0</v>
      </c>
      <c r="M52" s="92"/>
      <c r="N52" s="119">
        <v>0</v>
      </c>
      <c r="O52" s="121"/>
      <c r="P52" s="128"/>
      <c r="Q52" s="138"/>
      <c r="R52" s="127"/>
      <c r="S52" s="129" t="s">
        <v>166</v>
      </c>
    </row>
    <row r="53" spans="1:19" s="82" customFormat="1" x14ac:dyDescent="0.25">
      <c r="A53" s="123" t="s">
        <v>170</v>
      </c>
      <c r="B53" s="125">
        <v>2021</v>
      </c>
      <c r="C53" s="88" t="s">
        <v>20</v>
      </c>
      <c r="D53" s="122" t="s">
        <v>44</v>
      </c>
      <c r="E53" s="89" t="s">
        <v>171</v>
      </c>
      <c r="F53" s="88" t="s">
        <v>172</v>
      </c>
      <c r="G53" s="108">
        <v>0</v>
      </c>
      <c r="H53" s="88" t="s">
        <v>169</v>
      </c>
      <c r="I53" s="88" t="s">
        <v>25</v>
      </c>
      <c r="J53" s="123" t="s">
        <v>41</v>
      </c>
      <c r="K53" s="92">
        <v>0</v>
      </c>
      <c r="L53" s="119">
        <v>0</v>
      </c>
      <c r="M53" s="92"/>
      <c r="N53" s="119">
        <v>0</v>
      </c>
      <c r="O53" s="123"/>
      <c r="P53" s="128"/>
      <c r="Q53" s="138"/>
      <c r="R53" s="127"/>
      <c r="S53" s="123" t="s">
        <v>166</v>
      </c>
    </row>
    <row r="54" spans="1:19" s="82" customFormat="1" x14ac:dyDescent="0.25">
      <c r="A54" s="123" t="s">
        <v>173</v>
      </c>
      <c r="B54" s="125">
        <v>2021</v>
      </c>
      <c r="C54" s="88" t="s">
        <v>43</v>
      </c>
      <c r="D54" s="122" t="s">
        <v>44</v>
      </c>
      <c r="E54" s="89" t="s">
        <v>174</v>
      </c>
      <c r="F54" s="88" t="s">
        <v>175</v>
      </c>
      <c r="G54" s="108">
        <v>0</v>
      </c>
      <c r="H54" s="88" t="s">
        <v>24</v>
      </c>
      <c r="I54" s="88" t="s">
        <v>24</v>
      </c>
      <c r="J54" s="129" t="s">
        <v>176</v>
      </c>
      <c r="K54" s="92">
        <v>0</v>
      </c>
      <c r="L54" s="119">
        <v>0</v>
      </c>
      <c r="M54" s="92"/>
      <c r="N54" s="119">
        <v>0</v>
      </c>
      <c r="O54" s="123"/>
      <c r="P54" s="128"/>
      <c r="Q54" s="138"/>
      <c r="R54" s="127"/>
      <c r="S54" s="129" t="s">
        <v>166</v>
      </c>
    </row>
    <row r="55" spans="1:19" s="82" customFormat="1" x14ac:dyDescent="0.25">
      <c r="A55" s="123" t="s">
        <v>177</v>
      </c>
      <c r="B55" s="125">
        <v>2021</v>
      </c>
      <c r="C55" s="88" t="s">
        <v>43</v>
      </c>
      <c r="D55" s="122" t="s">
        <v>44</v>
      </c>
      <c r="E55" s="89" t="s">
        <v>178</v>
      </c>
      <c r="F55" s="88" t="s">
        <v>153</v>
      </c>
      <c r="G55" s="108">
        <v>0</v>
      </c>
      <c r="H55" s="88" t="s">
        <v>24</v>
      </c>
      <c r="I55" s="88" t="s">
        <v>24</v>
      </c>
      <c r="J55" s="121" t="s">
        <v>176</v>
      </c>
      <c r="K55" s="92">
        <v>0</v>
      </c>
      <c r="L55" s="119">
        <v>0</v>
      </c>
      <c r="M55" s="92"/>
      <c r="N55" s="119">
        <v>0</v>
      </c>
      <c r="O55" s="121"/>
      <c r="P55" s="128"/>
      <c r="Q55" s="138"/>
      <c r="R55" s="127"/>
      <c r="S55" s="129" t="s">
        <v>166</v>
      </c>
    </row>
    <row r="56" spans="1:19" s="82" customFormat="1" ht="30" x14ac:dyDescent="0.25">
      <c r="A56" s="123" t="s">
        <v>179</v>
      </c>
      <c r="B56" s="125">
        <v>2021</v>
      </c>
      <c r="C56" s="123" t="s">
        <v>180</v>
      </c>
      <c r="D56" s="122" t="s">
        <v>44</v>
      </c>
      <c r="E56" s="123" t="s">
        <v>181</v>
      </c>
      <c r="F56" s="142" t="s">
        <v>182</v>
      </c>
      <c r="G56" s="143">
        <v>0</v>
      </c>
      <c r="H56" s="123" t="s">
        <v>24</v>
      </c>
      <c r="I56" s="123" t="s">
        <v>24</v>
      </c>
      <c r="J56" s="123" t="s">
        <v>183</v>
      </c>
      <c r="K56" s="127">
        <v>0</v>
      </c>
      <c r="L56" s="119">
        <v>0</v>
      </c>
      <c r="M56" s="123"/>
      <c r="N56" s="127">
        <v>1000000</v>
      </c>
      <c r="O56" s="123"/>
      <c r="P56" s="128">
        <v>1000000</v>
      </c>
      <c r="Q56" s="138"/>
      <c r="R56" s="127"/>
      <c r="S56" s="123" t="s">
        <v>184</v>
      </c>
    </row>
    <row r="57" spans="1:19" s="82" customFormat="1" x14ac:dyDescent="0.25">
      <c r="A57" s="123" t="s">
        <v>179</v>
      </c>
      <c r="B57" s="125">
        <v>2021</v>
      </c>
      <c r="C57" s="88" t="s">
        <v>180</v>
      </c>
      <c r="D57" s="122" t="s">
        <v>44</v>
      </c>
      <c r="E57" s="89" t="s">
        <v>181</v>
      </c>
      <c r="F57" s="88" t="s">
        <v>182</v>
      </c>
      <c r="G57" s="108">
        <v>0</v>
      </c>
      <c r="H57" s="88" t="s">
        <v>24</v>
      </c>
      <c r="I57" s="88" t="s">
        <v>24</v>
      </c>
      <c r="J57" s="123" t="s">
        <v>185</v>
      </c>
      <c r="K57" s="92">
        <v>0</v>
      </c>
      <c r="L57" s="119">
        <v>0</v>
      </c>
      <c r="M57" s="92"/>
      <c r="N57" s="119">
        <v>0</v>
      </c>
      <c r="O57" s="123"/>
      <c r="P57" s="128"/>
      <c r="Q57" s="138"/>
      <c r="R57" s="127"/>
      <c r="S57" s="123" t="s">
        <v>55</v>
      </c>
    </row>
    <row r="58" spans="1:19" s="82" customFormat="1" x14ac:dyDescent="0.25">
      <c r="A58" s="123" t="s">
        <v>186</v>
      </c>
      <c r="B58" s="125">
        <v>2021</v>
      </c>
      <c r="C58" s="88" t="s">
        <v>180</v>
      </c>
      <c r="D58" s="122" t="s">
        <v>44</v>
      </c>
      <c r="E58" s="89" t="s">
        <v>187</v>
      </c>
      <c r="F58" s="88" t="s">
        <v>188</v>
      </c>
      <c r="G58" s="108">
        <v>0</v>
      </c>
      <c r="H58" s="88" t="s">
        <v>40</v>
      </c>
      <c r="I58" s="88" t="s">
        <v>25</v>
      </c>
      <c r="J58" s="121" t="s">
        <v>41</v>
      </c>
      <c r="K58" s="92">
        <v>0</v>
      </c>
      <c r="L58" s="119">
        <v>0</v>
      </c>
      <c r="M58" s="92"/>
      <c r="N58" s="119">
        <v>0</v>
      </c>
      <c r="O58" s="121"/>
      <c r="P58" s="128"/>
      <c r="Q58" s="138"/>
      <c r="R58" s="127"/>
      <c r="S58" s="129" t="s">
        <v>189</v>
      </c>
    </row>
    <row r="59" spans="1:19" s="82" customFormat="1" x14ac:dyDescent="0.25">
      <c r="A59" s="123" t="s">
        <v>190</v>
      </c>
      <c r="B59" s="125">
        <v>2021</v>
      </c>
      <c r="C59" s="88" t="s">
        <v>191</v>
      </c>
      <c r="D59" s="122" t="s">
        <v>192</v>
      </c>
      <c r="E59" s="89" t="s">
        <v>193</v>
      </c>
      <c r="F59" s="88" t="s">
        <v>194</v>
      </c>
      <c r="G59" s="108">
        <v>0</v>
      </c>
      <c r="H59" s="88" t="s">
        <v>32</v>
      </c>
      <c r="I59" s="88" t="s">
        <v>25</v>
      </c>
      <c r="J59" s="121" t="s">
        <v>195</v>
      </c>
      <c r="K59" s="92">
        <v>0</v>
      </c>
      <c r="L59" s="119">
        <v>0</v>
      </c>
      <c r="M59" s="92"/>
      <c r="N59" s="119">
        <v>100000</v>
      </c>
      <c r="O59" s="121"/>
      <c r="P59" s="128">
        <v>100000</v>
      </c>
      <c r="Q59" s="138"/>
      <c r="R59" s="127"/>
      <c r="S59" s="129" t="s">
        <v>189</v>
      </c>
    </row>
    <row r="60" spans="1:19" s="82" customFormat="1" x14ac:dyDescent="0.25">
      <c r="A60" s="123" t="s">
        <v>196</v>
      </c>
      <c r="B60" s="125">
        <v>2021</v>
      </c>
      <c r="C60" s="88" t="s">
        <v>191</v>
      </c>
      <c r="D60" s="122" t="s">
        <v>192</v>
      </c>
      <c r="E60" s="89" t="s">
        <v>197</v>
      </c>
      <c r="F60" s="88" t="s">
        <v>198</v>
      </c>
      <c r="G60" s="108">
        <v>0</v>
      </c>
      <c r="H60" s="88" t="s">
        <v>32</v>
      </c>
      <c r="I60" s="88" t="s">
        <v>25</v>
      </c>
      <c r="J60" s="121" t="s">
        <v>195</v>
      </c>
      <c r="K60" s="92">
        <v>0</v>
      </c>
      <c r="L60" s="119">
        <v>0</v>
      </c>
      <c r="M60" s="92"/>
      <c r="N60" s="119">
        <v>500000</v>
      </c>
      <c r="O60" s="121"/>
      <c r="P60" s="128">
        <v>500000</v>
      </c>
      <c r="Q60" s="138"/>
      <c r="R60" s="127"/>
      <c r="S60" s="129" t="s">
        <v>189</v>
      </c>
    </row>
    <row r="61" spans="1:19" s="82" customFormat="1" x14ac:dyDescent="0.25">
      <c r="A61" s="123" t="s">
        <v>199</v>
      </c>
      <c r="B61" s="125">
        <v>2021</v>
      </c>
      <c r="C61" s="88" t="s">
        <v>191</v>
      </c>
      <c r="D61" s="122" t="s">
        <v>192</v>
      </c>
      <c r="E61" s="89" t="s">
        <v>200</v>
      </c>
      <c r="F61" s="88" t="s">
        <v>201</v>
      </c>
      <c r="G61" s="108">
        <v>0</v>
      </c>
      <c r="H61" s="88" t="s">
        <v>32</v>
      </c>
      <c r="I61" s="88" t="s">
        <v>25</v>
      </c>
      <c r="J61" s="123" t="s">
        <v>195</v>
      </c>
      <c r="K61" s="92">
        <v>0</v>
      </c>
      <c r="L61" s="119">
        <v>0</v>
      </c>
      <c r="M61" s="92"/>
      <c r="N61" s="119">
        <v>391950</v>
      </c>
      <c r="O61" s="123"/>
      <c r="P61" s="128">
        <v>391950</v>
      </c>
      <c r="Q61" s="138"/>
      <c r="R61" s="127"/>
      <c r="S61" s="123" t="s">
        <v>189</v>
      </c>
    </row>
    <row r="62" spans="1:19" s="82" customFormat="1" x14ac:dyDescent="0.25">
      <c r="A62" s="123" t="s">
        <v>202</v>
      </c>
      <c r="B62" s="125">
        <v>2021</v>
      </c>
      <c r="C62" s="88" t="s">
        <v>191</v>
      </c>
      <c r="D62" s="122" t="s">
        <v>192</v>
      </c>
      <c r="E62" s="89" t="s">
        <v>203</v>
      </c>
      <c r="F62" s="88" t="s">
        <v>204</v>
      </c>
      <c r="G62" s="108">
        <v>0.9</v>
      </c>
      <c r="H62" s="88" t="s">
        <v>24</v>
      </c>
      <c r="I62" s="88" t="s">
        <v>25</v>
      </c>
      <c r="J62" s="129" t="s">
        <v>195</v>
      </c>
      <c r="K62" s="92">
        <v>0</v>
      </c>
      <c r="L62" s="119">
        <v>0</v>
      </c>
      <c r="M62" s="92"/>
      <c r="N62" s="119">
        <v>0</v>
      </c>
      <c r="O62" s="123"/>
      <c r="P62" s="128"/>
      <c r="Q62" s="138"/>
      <c r="R62" s="127"/>
      <c r="S62" s="129" t="s">
        <v>55</v>
      </c>
    </row>
    <row r="63" spans="1:19" s="82" customFormat="1" x14ac:dyDescent="0.25">
      <c r="A63" s="123" t="s">
        <v>202</v>
      </c>
      <c r="B63" s="125">
        <v>2021</v>
      </c>
      <c r="C63" s="123" t="s">
        <v>191</v>
      </c>
      <c r="D63" s="126" t="s">
        <v>192</v>
      </c>
      <c r="E63" s="123" t="s">
        <v>203</v>
      </c>
      <c r="F63" s="123" t="s">
        <v>204</v>
      </c>
      <c r="G63" s="108">
        <v>0</v>
      </c>
      <c r="H63" s="123" t="s">
        <v>24</v>
      </c>
      <c r="I63" s="123" t="s">
        <v>25</v>
      </c>
      <c r="J63" s="123" t="s">
        <v>195</v>
      </c>
      <c r="K63" s="127">
        <v>0</v>
      </c>
      <c r="L63" s="127">
        <v>0</v>
      </c>
      <c r="M63" s="123"/>
      <c r="N63" s="127">
        <v>0</v>
      </c>
      <c r="O63" s="123"/>
      <c r="P63" s="128"/>
      <c r="Q63" s="138"/>
      <c r="R63" s="127"/>
      <c r="S63" s="123" t="s">
        <v>205</v>
      </c>
    </row>
    <row r="64" spans="1:19" s="82" customFormat="1" x14ac:dyDescent="0.25">
      <c r="A64" s="123" t="s">
        <v>206</v>
      </c>
      <c r="B64" s="125">
        <v>2021</v>
      </c>
      <c r="C64" s="88" t="s">
        <v>207</v>
      </c>
      <c r="D64" s="122" t="s">
        <v>192</v>
      </c>
      <c r="E64" s="89" t="s">
        <v>208</v>
      </c>
      <c r="F64" s="88" t="s">
        <v>209</v>
      </c>
      <c r="G64" s="108">
        <v>0</v>
      </c>
      <c r="H64" s="88" t="s">
        <v>32</v>
      </c>
      <c r="I64" s="88" t="s">
        <v>25</v>
      </c>
      <c r="J64" s="121" t="s">
        <v>195</v>
      </c>
      <c r="K64" s="92">
        <v>0</v>
      </c>
      <c r="L64" s="119">
        <v>0</v>
      </c>
      <c r="M64" s="92">
        <v>200000</v>
      </c>
      <c r="N64" s="119">
        <v>0</v>
      </c>
      <c r="O64" s="121"/>
      <c r="P64" s="128">
        <v>200000</v>
      </c>
      <c r="Q64" s="138">
        <v>0</v>
      </c>
      <c r="R64" s="127">
        <v>0</v>
      </c>
      <c r="S64" s="129"/>
    </row>
    <row r="65" spans="1:19" s="82" customFormat="1" x14ac:dyDescent="0.25">
      <c r="A65" s="123" t="s">
        <v>210</v>
      </c>
      <c r="B65" s="125">
        <v>2021</v>
      </c>
      <c r="C65" s="88" t="s">
        <v>191</v>
      </c>
      <c r="D65" s="122" t="s">
        <v>192</v>
      </c>
      <c r="E65" s="89" t="s">
        <v>211</v>
      </c>
      <c r="F65" s="88" t="s">
        <v>212</v>
      </c>
      <c r="G65" s="108">
        <v>0</v>
      </c>
      <c r="H65" s="88" t="s">
        <v>32</v>
      </c>
      <c r="I65" s="88" t="s">
        <v>25</v>
      </c>
      <c r="J65" s="123" t="s">
        <v>41</v>
      </c>
      <c r="K65" s="92">
        <v>0</v>
      </c>
      <c r="L65" s="119">
        <v>0</v>
      </c>
      <c r="M65" s="119"/>
      <c r="N65" s="119">
        <v>0</v>
      </c>
      <c r="O65" s="123"/>
      <c r="P65" s="128"/>
      <c r="Q65" s="138"/>
      <c r="R65" s="127"/>
      <c r="S65" s="123" t="s">
        <v>205</v>
      </c>
    </row>
    <row r="66" spans="1:19" s="82" customFormat="1" x14ac:dyDescent="0.25">
      <c r="A66" s="123" t="s">
        <v>206</v>
      </c>
      <c r="B66" s="125">
        <v>2021</v>
      </c>
      <c r="C66" s="123" t="s">
        <v>207</v>
      </c>
      <c r="D66" s="126" t="s">
        <v>192</v>
      </c>
      <c r="E66" s="123" t="s">
        <v>208</v>
      </c>
      <c r="F66" s="123" t="s">
        <v>213</v>
      </c>
      <c r="G66" s="108">
        <v>0</v>
      </c>
      <c r="H66" s="123" t="s">
        <v>32</v>
      </c>
      <c r="I66" s="123" t="s">
        <v>25</v>
      </c>
      <c r="J66" s="123" t="s">
        <v>195</v>
      </c>
      <c r="K66" s="127">
        <v>0</v>
      </c>
      <c r="L66" s="127">
        <v>0</v>
      </c>
      <c r="M66" s="123"/>
      <c r="N66" s="127">
        <v>469003.24</v>
      </c>
      <c r="O66" s="123"/>
      <c r="P66" s="128">
        <v>469003.24</v>
      </c>
      <c r="Q66" s="138"/>
      <c r="R66" s="127"/>
      <c r="S66" s="123" t="s">
        <v>205</v>
      </c>
    </row>
    <row r="67" spans="1:19" s="82" customFormat="1" x14ac:dyDescent="0.25">
      <c r="A67" s="123" t="s">
        <v>206</v>
      </c>
      <c r="B67" s="125">
        <v>2021</v>
      </c>
      <c r="C67" s="88" t="s">
        <v>207</v>
      </c>
      <c r="D67" s="122" t="s">
        <v>192</v>
      </c>
      <c r="E67" s="89" t="s">
        <v>208</v>
      </c>
      <c r="F67" s="88" t="s">
        <v>213</v>
      </c>
      <c r="G67" s="108">
        <v>0</v>
      </c>
      <c r="H67" s="88" t="s">
        <v>24</v>
      </c>
      <c r="I67" s="88" t="s">
        <v>25</v>
      </c>
      <c r="J67" s="129" t="s">
        <v>195</v>
      </c>
      <c r="K67" s="92">
        <v>0</v>
      </c>
      <c r="L67" s="119">
        <v>0</v>
      </c>
      <c r="M67" s="92"/>
      <c r="N67" s="119">
        <v>0</v>
      </c>
      <c r="O67" s="123"/>
      <c r="P67" s="128"/>
      <c r="Q67" s="138"/>
      <c r="R67" s="127"/>
      <c r="S67" s="129" t="s">
        <v>55</v>
      </c>
    </row>
    <row r="68" spans="1:19" s="82" customFormat="1" x14ac:dyDescent="0.25">
      <c r="A68" s="123" t="s">
        <v>214</v>
      </c>
      <c r="B68" s="125">
        <v>2021</v>
      </c>
      <c r="C68" s="88" t="s">
        <v>215</v>
      </c>
      <c r="D68" s="122" t="s">
        <v>192</v>
      </c>
      <c r="E68" s="89" t="s">
        <v>216</v>
      </c>
      <c r="F68" s="88" t="s">
        <v>217</v>
      </c>
      <c r="G68" s="108">
        <v>1</v>
      </c>
      <c r="H68" s="88" t="s">
        <v>40</v>
      </c>
      <c r="I68" s="88" t="s">
        <v>25</v>
      </c>
      <c r="J68" s="123" t="s">
        <v>41</v>
      </c>
      <c r="K68" s="92">
        <v>0</v>
      </c>
      <c r="L68" s="119">
        <v>0</v>
      </c>
      <c r="M68" s="92">
        <v>165000</v>
      </c>
      <c r="N68" s="119">
        <v>0</v>
      </c>
      <c r="O68" s="123"/>
      <c r="P68" s="128">
        <v>165000</v>
      </c>
      <c r="Q68" s="138">
        <v>162790</v>
      </c>
      <c r="R68" s="127">
        <v>62451.12</v>
      </c>
      <c r="S68" s="123"/>
    </row>
    <row r="69" spans="1:19" s="82" customFormat="1" x14ac:dyDescent="0.25">
      <c r="A69" s="123" t="s">
        <v>218</v>
      </c>
      <c r="B69" s="125">
        <v>2021</v>
      </c>
      <c r="C69" s="88" t="s">
        <v>215</v>
      </c>
      <c r="D69" s="122" t="s">
        <v>192</v>
      </c>
      <c r="E69" s="89" t="s">
        <v>219</v>
      </c>
      <c r="F69" s="88" t="s">
        <v>220</v>
      </c>
      <c r="G69" s="108">
        <v>0.15</v>
      </c>
      <c r="H69" s="88" t="s">
        <v>40</v>
      </c>
      <c r="I69" s="88" t="s">
        <v>25</v>
      </c>
      <c r="J69" s="121" t="s">
        <v>41</v>
      </c>
      <c r="K69" s="92">
        <v>0</v>
      </c>
      <c r="L69" s="119">
        <v>0</v>
      </c>
      <c r="M69" s="92"/>
      <c r="N69" s="119">
        <v>0</v>
      </c>
      <c r="O69" s="123"/>
      <c r="P69" s="128"/>
      <c r="Q69" s="138"/>
      <c r="R69" s="127"/>
      <c r="S69" s="129" t="s">
        <v>221</v>
      </c>
    </row>
    <row r="70" spans="1:19" s="82" customFormat="1" x14ac:dyDescent="0.25">
      <c r="A70" s="123" t="s">
        <v>222</v>
      </c>
      <c r="B70" s="125">
        <v>2021</v>
      </c>
      <c r="C70" s="88" t="s">
        <v>223</v>
      </c>
      <c r="D70" s="122" t="s">
        <v>192</v>
      </c>
      <c r="E70" s="89" t="s">
        <v>224</v>
      </c>
      <c r="F70" s="88" t="s">
        <v>225</v>
      </c>
      <c r="G70" s="108">
        <v>0.15</v>
      </c>
      <c r="H70" s="88" t="s">
        <v>40</v>
      </c>
      <c r="I70" s="88" t="s">
        <v>25</v>
      </c>
      <c r="J70" s="123" t="s">
        <v>41</v>
      </c>
      <c r="K70" s="92">
        <v>0</v>
      </c>
      <c r="L70" s="119">
        <v>0</v>
      </c>
      <c r="M70" s="119"/>
      <c r="N70" s="119">
        <v>0</v>
      </c>
      <c r="O70" s="123"/>
      <c r="P70" s="128"/>
      <c r="Q70" s="138"/>
      <c r="R70" s="127"/>
      <c r="S70" s="123" t="s">
        <v>221</v>
      </c>
    </row>
    <row r="71" spans="1:19" s="82" customFormat="1" x14ac:dyDescent="0.25">
      <c r="A71" s="123" t="s">
        <v>226</v>
      </c>
      <c r="B71" s="125">
        <v>2021</v>
      </c>
      <c r="C71" s="88" t="s">
        <v>223</v>
      </c>
      <c r="D71" s="122" t="s">
        <v>192</v>
      </c>
      <c r="E71" s="89" t="s">
        <v>227</v>
      </c>
      <c r="F71" s="88" t="s">
        <v>228</v>
      </c>
      <c r="G71" s="108">
        <v>1</v>
      </c>
      <c r="H71" s="88" t="s">
        <v>40</v>
      </c>
      <c r="I71" s="88" t="s">
        <v>25</v>
      </c>
      <c r="J71" s="121" t="s">
        <v>41</v>
      </c>
      <c r="K71" s="92">
        <v>0</v>
      </c>
      <c r="L71" s="119">
        <v>0</v>
      </c>
      <c r="M71" s="92">
        <v>650000</v>
      </c>
      <c r="N71" s="119">
        <v>0</v>
      </c>
      <c r="O71" s="121"/>
      <c r="P71" s="128">
        <v>50000</v>
      </c>
      <c r="Q71" s="138">
        <v>509910</v>
      </c>
      <c r="R71" s="127">
        <v>89945.93</v>
      </c>
      <c r="S71" s="129"/>
    </row>
    <row r="72" spans="1:19" s="82" customFormat="1" x14ac:dyDescent="0.25">
      <c r="A72" s="123" t="s">
        <v>229</v>
      </c>
      <c r="B72" s="125">
        <v>2021</v>
      </c>
      <c r="C72" s="88" t="s">
        <v>223</v>
      </c>
      <c r="D72" s="122" t="s">
        <v>192</v>
      </c>
      <c r="E72" s="89" t="s">
        <v>230</v>
      </c>
      <c r="F72" s="88" t="s">
        <v>231</v>
      </c>
      <c r="G72" s="108">
        <v>0</v>
      </c>
      <c r="H72" s="88" t="s">
        <v>40</v>
      </c>
      <c r="I72" s="88" t="s">
        <v>25</v>
      </c>
      <c r="J72" s="123" t="s">
        <v>41</v>
      </c>
      <c r="K72" s="92">
        <v>0</v>
      </c>
      <c r="L72" s="119">
        <v>0</v>
      </c>
      <c r="M72" s="92"/>
      <c r="N72" s="119">
        <v>0</v>
      </c>
      <c r="O72" s="123"/>
      <c r="P72" s="128"/>
      <c r="Q72" s="138"/>
      <c r="R72" s="127"/>
      <c r="S72" s="123" t="s">
        <v>221</v>
      </c>
    </row>
    <row r="73" spans="1:19" s="82" customFormat="1" x14ac:dyDescent="0.25">
      <c r="A73" s="123" t="s">
        <v>232</v>
      </c>
      <c r="B73" s="125">
        <v>2021</v>
      </c>
      <c r="C73" s="88" t="s">
        <v>223</v>
      </c>
      <c r="D73" s="122" t="s">
        <v>192</v>
      </c>
      <c r="E73" s="89" t="s">
        <v>233</v>
      </c>
      <c r="F73" s="88" t="s">
        <v>83</v>
      </c>
      <c r="G73" s="108">
        <v>0.75</v>
      </c>
      <c r="H73" s="88" t="s">
        <v>40</v>
      </c>
      <c r="I73" s="88" t="s">
        <v>25</v>
      </c>
      <c r="J73" s="123" t="s">
        <v>41</v>
      </c>
      <c r="K73" s="92">
        <v>0</v>
      </c>
      <c r="L73" s="119">
        <v>0</v>
      </c>
      <c r="M73" s="119">
        <v>610000</v>
      </c>
      <c r="N73" s="119">
        <v>0</v>
      </c>
      <c r="O73" s="123"/>
      <c r="P73" s="128">
        <v>610000</v>
      </c>
      <c r="Q73" s="138">
        <v>305055</v>
      </c>
      <c r="R73" s="127">
        <v>0</v>
      </c>
      <c r="S73" s="123"/>
    </row>
    <row r="74" spans="1:19" s="82" customFormat="1" x14ac:dyDescent="0.25">
      <c r="A74" s="123" t="s">
        <v>229</v>
      </c>
      <c r="B74" s="125">
        <v>2021</v>
      </c>
      <c r="C74" s="88" t="s">
        <v>223</v>
      </c>
      <c r="D74" s="122" t="s">
        <v>192</v>
      </c>
      <c r="E74" s="89" t="s">
        <v>230</v>
      </c>
      <c r="F74" s="88" t="s">
        <v>231</v>
      </c>
      <c r="G74" s="108"/>
      <c r="H74" s="88" t="s">
        <v>40</v>
      </c>
      <c r="I74" s="88" t="s">
        <v>25</v>
      </c>
      <c r="J74" s="123" t="s">
        <v>41</v>
      </c>
      <c r="K74" s="92">
        <v>0</v>
      </c>
      <c r="L74" s="119">
        <v>0</v>
      </c>
      <c r="M74" s="92"/>
      <c r="N74" s="119">
        <v>0</v>
      </c>
      <c r="O74" s="123"/>
      <c r="P74" s="128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38"/>
      <c r="R74" s="127"/>
      <c r="S74" s="123" t="s">
        <v>55</v>
      </c>
    </row>
    <row r="75" spans="1:19" s="82" customFormat="1" x14ac:dyDescent="0.25">
      <c r="A75" s="123" t="s">
        <v>232</v>
      </c>
      <c r="B75" s="125">
        <v>2021</v>
      </c>
      <c r="C75" s="88" t="s">
        <v>223</v>
      </c>
      <c r="D75" s="122" t="s">
        <v>192</v>
      </c>
      <c r="E75" s="89" t="s">
        <v>233</v>
      </c>
      <c r="F75" s="88" t="s">
        <v>83</v>
      </c>
      <c r="G75" s="108">
        <v>0.75</v>
      </c>
      <c r="H75" s="88" t="s">
        <v>40</v>
      </c>
      <c r="I75" s="88" t="s">
        <v>25</v>
      </c>
      <c r="J75" s="123" t="s">
        <v>41</v>
      </c>
      <c r="K75" s="92">
        <v>0</v>
      </c>
      <c r="L75" s="119">
        <v>0</v>
      </c>
      <c r="M75" s="119">
        <v>610000</v>
      </c>
      <c r="N75" s="119">
        <v>0</v>
      </c>
      <c r="O75" s="123"/>
      <c r="P75" s="128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610000</v>
      </c>
      <c r="Q75" s="138">
        <v>305055</v>
      </c>
      <c r="R75" s="127">
        <v>0</v>
      </c>
      <c r="S75" s="123"/>
    </row>
    <row r="76" spans="1:19" s="82" customFormat="1" x14ac:dyDescent="0.25">
      <c r="A76" s="87"/>
      <c r="B76" s="94"/>
      <c r="C76" s="88"/>
      <c r="D76" s="122"/>
      <c r="E76" s="89"/>
      <c r="F76" s="88"/>
      <c r="G76" s="90"/>
      <c r="H76" s="88"/>
      <c r="I76" s="88"/>
      <c r="J76" s="91"/>
      <c r="K76" s="92"/>
      <c r="L76" s="92"/>
      <c r="M76" s="92"/>
      <c r="N76" s="92"/>
      <c r="O76" s="91"/>
      <c r="P76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139"/>
      <c r="R76" s="95"/>
      <c r="S76" s="93"/>
    </row>
    <row r="77" spans="1:19" s="82" customFormat="1" x14ac:dyDescent="0.25">
      <c r="A77" s="87"/>
      <c r="B77" s="94"/>
      <c r="C77" s="88"/>
      <c r="D77" s="122"/>
      <c r="E77" s="89"/>
      <c r="F77" s="88"/>
      <c r="G77" s="90"/>
      <c r="H77" s="88"/>
      <c r="I77" s="88"/>
      <c r="J77" s="87"/>
      <c r="K77" s="92"/>
      <c r="L77" s="92"/>
      <c r="M77" s="92"/>
      <c r="N77" s="92"/>
      <c r="O77" s="87"/>
      <c r="P77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140"/>
      <c r="R77" s="95"/>
      <c r="S77" s="87"/>
    </row>
    <row r="78" spans="1:19" s="82" customFormat="1" x14ac:dyDescent="0.25">
      <c r="A78" s="87"/>
      <c r="B78" s="94"/>
      <c r="C78" s="88"/>
      <c r="D78" s="122"/>
      <c r="E78" s="89"/>
      <c r="F78" s="88"/>
      <c r="G78" s="90"/>
      <c r="H78" s="88"/>
      <c r="I78" s="88"/>
      <c r="J78" s="87"/>
      <c r="K78" s="92"/>
      <c r="L78" s="92"/>
      <c r="M78" s="92"/>
      <c r="N78" s="92"/>
      <c r="O78" s="87"/>
      <c r="P78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40"/>
      <c r="R78" s="95"/>
      <c r="S78" s="87"/>
    </row>
    <row r="79" spans="1:19" s="82" customFormat="1" x14ac:dyDescent="0.25">
      <c r="A79" s="87"/>
      <c r="B79" s="94"/>
      <c r="C79" s="88"/>
      <c r="D79" s="122"/>
      <c r="E79" s="89"/>
      <c r="F79" s="88"/>
      <c r="G79" s="90"/>
      <c r="H79" s="88"/>
      <c r="I79" s="88"/>
      <c r="J79" s="87"/>
      <c r="K79" s="92"/>
      <c r="L79" s="92"/>
      <c r="M79" s="92"/>
      <c r="N79" s="92"/>
      <c r="O79" s="87"/>
      <c r="P79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140"/>
      <c r="R79" s="95"/>
      <c r="S79" s="87"/>
    </row>
    <row r="80" spans="1:19" s="82" customFormat="1" x14ac:dyDescent="0.25">
      <c r="A80" s="87"/>
      <c r="B80" s="94"/>
      <c r="C80" s="88"/>
      <c r="D80" s="122"/>
      <c r="E80" s="89"/>
      <c r="F80" s="88"/>
      <c r="G80" s="90"/>
      <c r="H80" s="88"/>
      <c r="I80" s="88"/>
      <c r="J80" s="87"/>
      <c r="K80" s="92"/>
      <c r="L80" s="92"/>
      <c r="M80" s="92"/>
      <c r="N80" s="92"/>
      <c r="O80" s="87"/>
      <c r="P80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140"/>
      <c r="R80" s="95"/>
      <c r="S80" s="87"/>
    </row>
    <row r="81" spans="1:19" s="82" customFormat="1" x14ac:dyDescent="0.25">
      <c r="A81" s="87"/>
      <c r="B81" s="94"/>
      <c r="C81" s="88"/>
      <c r="D81" s="122"/>
      <c r="E81" s="89"/>
      <c r="F81" s="88"/>
      <c r="G81" s="90"/>
      <c r="H81" s="88"/>
      <c r="I81" s="88"/>
      <c r="J81" s="87"/>
      <c r="K81" s="92"/>
      <c r="L81" s="92"/>
      <c r="M81" s="92"/>
      <c r="N81" s="92"/>
      <c r="O81" s="87"/>
      <c r="P81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40"/>
      <c r="R81" s="95"/>
      <c r="S81" s="87"/>
    </row>
    <row r="82" spans="1:19" s="82" customFormat="1" x14ac:dyDescent="0.25">
      <c r="A82" s="87"/>
      <c r="B82" s="94"/>
      <c r="C82" s="88"/>
      <c r="D82" s="122"/>
      <c r="E82" s="89"/>
      <c r="F82" s="88"/>
      <c r="G82" s="90"/>
      <c r="H82" s="88"/>
      <c r="I82" s="88"/>
      <c r="J82" s="87"/>
      <c r="K82" s="92"/>
      <c r="L82" s="92"/>
      <c r="M82" s="92"/>
      <c r="N82" s="92"/>
      <c r="O82" s="87"/>
      <c r="P82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140"/>
      <c r="R82" s="95"/>
      <c r="S82" s="87"/>
    </row>
    <row r="83" spans="1:19" s="83" customFormat="1" x14ac:dyDescent="0.25">
      <c r="A83" s="87"/>
      <c r="B83" s="94"/>
      <c r="C83" s="88"/>
      <c r="D83" s="122"/>
      <c r="E83" s="89"/>
      <c r="F83" s="88"/>
      <c r="G83" s="90"/>
      <c r="H83" s="88"/>
      <c r="I83" s="88"/>
      <c r="J83" s="87"/>
      <c r="K83" s="92"/>
      <c r="L83" s="92"/>
      <c r="M83" s="92"/>
      <c r="N83" s="92"/>
      <c r="O83" s="87"/>
      <c r="P83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40"/>
      <c r="R83" s="95"/>
      <c r="S83" s="87"/>
    </row>
    <row r="84" spans="1:19" x14ac:dyDescent="0.25">
      <c r="A84" s="87"/>
      <c r="B84" s="94"/>
      <c r="C84" s="87"/>
      <c r="D84" s="120"/>
      <c r="E84" s="87"/>
      <c r="F84" s="87"/>
      <c r="G84" s="90"/>
      <c r="H84" s="87"/>
      <c r="I84" s="87"/>
      <c r="J84" s="87"/>
      <c r="K84" s="95"/>
      <c r="L84" s="87"/>
      <c r="M84" s="87"/>
      <c r="N84" s="87"/>
      <c r="O84" s="87"/>
      <c r="P84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140"/>
      <c r="R84" s="95"/>
      <c r="S84" s="87"/>
    </row>
    <row r="85" spans="1:19" x14ac:dyDescent="0.25">
      <c r="A85" s="87"/>
      <c r="B85" s="94"/>
      <c r="C85" s="87"/>
      <c r="D85" s="120"/>
      <c r="E85" s="87"/>
      <c r="F85" s="87"/>
      <c r="G85" s="90"/>
      <c r="H85" s="87"/>
      <c r="I85" s="87"/>
      <c r="J85" s="87"/>
      <c r="K85" s="95"/>
      <c r="L85" s="87"/>
      <c r="M85" s="87"/>
      <c r="N85" s="87"/>
      <c r="O85" s="87"/>
      <c r="P85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140"/>
      <c r="R85" s="95"/>
      <c r="S85" s="87"/>
    </row>
    <row r="86" spans="1:19" x14ac:dyDescent="0.25">
      <c r="A86" s="87"/>
      <c r="B86" s="94"/>
      <c r="C86" s="87"/>
      <c r="D86" s="120"/>
      <c r="E86" s="87"/>
      <c r="F86" s="87"/>
      <c r="G86" s="90"/>
      <c r="H86" s="87"/>
      <c r="I86" s="87"/>
      <c r="J86" s="87"/>
      <c r="K86" s="95"/>
      <c r="L86" s="87"/>
      <c r="M86" s="87"/>
      <c r="N86" s="87"/>
      <c r="O86" s="87"/>
      <c r="P86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40"/>
      <c r="R86" s="95"/>
      <c r="S86" s="87"/>
    </row>
    <row r="87" spans="1:19" x14ac:dyDescent="0.25">
      <c r="A87" s="87"/>
      <c r="B87" s="94"/>
      <c r="C87" s="87"/>
      <c r="D87" s="120"/>
      <c r="E87" s="87"/>
      <c r="F87" s="87"/>
      <c r="G87" s="90"/>
      <c r="H87" s="87"/>
      <c r="I87" s="87"/>
      <c r="J87" s="87"/>
      <c r="K87" s="95"/>
      <c r="L87" s="87"/>
      <c r="M87" s="87"/>
      <c r="N87" s="87"/>
      <c r="O87" s="87"/>
      <c r="P87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140"/>
      <c r="R87" s="95"/>
      <c r="S87" s="87"/>
    </row>
    <row r="88" spans="1:19" x14ac:dyDescent="0.25">
      <c r="A88" s="87"/>
      <c r="B88" s="94"/>
      <c r="C88" s="87"/>
      <c r="D88" s="120"/>
      <c r="E88" s="87"/>
      <c r="F88" s="87"/>
      <c r="G88" s="90"/>
      <c r="H88" s="87"/>
      <c r="I88" s="87"/>
      <c r="J88" s="87"/>
      <c r="K88" s="95"/>
      <c r="L88" s="87"/>
      <c r="M88" s="87"/>
      <c r="N88" s="87"/>
      <c r="O88" s="87"/>
      <c r="P88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40"/>
      <c r="R88" s="95"/>
      <c r="S88" s="87"/>
    </row>
    <row r="89" spans="1:19" x14ac:dyDescent="0.25">
      <c r="A89" s="87"/>
      <c r="B89" s="94"/>
      <c r="C89" s="87"/>
      <c r="D89" s="120"/>
      <c r="E89" s="87"/>
      <c r="F89" s="87"/>
      <c r="G89" s="90"/>
      <c r="H89" s="87"/>
      <c r="I89" s="87"/>
      <c r="J89" s="87"/>
      <c r="K89" s="95"/>
      <c r="L89" s="87"/>
      <c r="M89" s="87"/>
      <c r="N89" s="87"/>
      <c r="O89" s="87"/>
      <c r="P89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40"/>
      <c r="R89" s="95"/>
      <c r="S89" s="87"/>
    </row>
    <row r="90" spans="1:19" x14ac:dyDescent="0.25">
      <c r="A90" s="87"/>
      <c r="B90" s="94"/>
      <c r="C90" s="87"/>
      <c r="D90" s="120"/>
      <c r="E90" s="87"/>
      <c r="F90" s="87"/>
      <c r="G90" s="90"/>
      <c r="H90" s="87"/>
      <c r="I90" s="87"/>
      <c r="J90" s="87"/>
      <c r="K90" s="95"/>
      <c r="L90" s="87"/>
      <c r="M90" s="87"/>
      <c r="N90" s="87"/>
      <c r="O90" s="87"/>
      <c r="P90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40"/>
      <c r="R90" s="95"/>
      <c r="S90" s="87"/>
    </row>
    <row r="91" spans="1:19" x14ac:dyDescent="0.25">
      <c r="A91" s="87"/>
      <c r="B91" s="94"/>
      <c r="C91" s="87"/>
      <c r="D91" s="120"/>
      <c r="E91" s="87"/>
      <c r="F91" s="87"/>
      <c r="G91" s="90"/>
      <c r="H91" s="87"/>
      <c r="I91" s="87"/>
      <c r="J91" s="87"/>
      <c r="K91" s="95"/>
      <c r="L91" s="87"/>
      <c r="M91" s="87"/>
      <c r="N91" s="87"/>
      <c r="O91" s="87"/>
      <c r="P91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40"/>
      <c r="R91" s="95"/>
      <c r="S91" s="87"/>
    </row>
    <row r="92" spans="1:19" x14ac:dyDescent="0.25">
      <c r="A92" s="87"/>
      <c r="B92" s="94"/>
      <c r="C92" s="87"/>
      <c r="D92" s="120"/>
      <c r="E92" s="87"/>
      <c r="F92" s="87"/>
      <c r="G92" s="90"/>
      <c r="H92" s="87"/>
      <c r="I92" s="87"/>
      <c r="J92" s="87"/>
      <c r="K92" s="95"/>
      <c r="L92" s="87"/>
      <c r="M92" s="87"/>
      <c r="N92" s="87"/>
      <c r="O92" s="87"/>
      <c r="P92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40"/>
      <c r="R92" s="95"/>
      <c r="S92" s="87"/>
    </row>
    <row r="93" spans="1:19" x14ac:dyDescent="0.25">
      <c r="A93" s="87"/>
      <c r="B93" s="94"/>
      <c r="C93" s="87"/>
      <c r="D93" s="120"/>
      <c r="E93" s="87"/>
      <c r="F93" s="87"/>
      <c r="G93" s="90"/>
      <c r="H93" s="87"/>
      <c r="I93" s="87"/>
      <c r="J93" s="87"/>
      <c r="K93" s="95"/>
      <c r="L93" s="87"/>
      <c r="M93" s="87"/>
      <c r="N93" s="87"/>
      <c r="O93" s="87"/>
      <c r="P93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40"/>
      <c r="R93" s="95"/>
      <c r="S93" s="87"/>
    </row>
    <row r="94" spans="1:19" x14ac:dyDescent="0.25">
      <c r="A94" s="87"/>
      <c r="B94" s="94"/>
      <c r="C94" s="87"/>
      <c r="D94" s="120"/>
      <c r="E94" s="87"/>
      <c r="F94" s="87"/>
      <c r="G94" s="90"/>
      <c r="H94" s="87"/>
      <c r="I94" s="87"/>
      <c r="J94" s="87"/>
      <c r="K94" s="95"/>
      <c r="L94" s="87"/>
      <c r="M94" s="87"/>
      <c r="N94" s="87"/>
      <c r="O94" s="87"/>
      <c r="P94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140"/>
      <c r="R94" s="95"/>
      <c r="S94" s="87"/>
    </row>
    <row r="95" spans="1:19" x14ac:dyDescent="0.25">
      <c r="A95" s="87"/>
      <c r="B95" s="94"/>
      <c r="C95" s="87"/>
      <c r="D95" s="120"/>
      <c r="E95" s="87"/>
      <c r="F95" s="87"/>
      <c r="G95" s="90"/>
      <c r="H95" s="87"/>
      <c r="I95" s="87"/>
      <c r="J95" s="87"/>
      <c r="K95" s="95"/>
      <c r="L95" s="87"/>
      <c r="M95" s="87"/>
      <c r="N95" s="87"/>
      <c r="O95" s="87"/>
      <c r="P95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40"/>
      <c r="R95" s="95"/>
      <c r="S95" s="87"/>
    </row>
    <row r="96" spans="1:19" x14ac:dyDescent="0.25">
      <c r="A96" s="87"/>
      <c r="B96" s="94"/>
      <c r="C96" s="87"/>
      <c r="D96" s="120"/>
      <c r="E96" s="87"/>
      <c r="F96" s="87"/>
      <c r="G96" s="90"/>
      <c r="H96" s="87"/>
      <c r="I96" s="87"/>
      <c r="J96" s="87"/>
      <c r="K96" s="95"/>
      <c r="L96" s="87"/>
      <c r="M96" s="87"/>
      <c r="N96" s="87"/>
      <c r="O96" s="87"/>
      <c r="P96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40"/>
      <c r="R96" s="95"/>
      <c r="S96" s="87"/>
    </row>
    <row r="97" spans="1:19" x14ac:dyDescent="0.25">
      <c r="A97" s="87"/>
      <c r="B97" s="94"/>
      <c r="C97" s="87"/>
      <c r="D97" s="120"/>
      <c r="E97" s="87"/>
      <c r="F97" s="87"/>
      <c r="G97" s="90"/>
      <c r="H97" s="87"/>
      <c r="I97" s="87"/>
      <c r="J97" s="87"/>
      <c r="K97" s="95"/>
      <c r="L97" s="87"/>
      <c r="M97" s="87"/>
      <c r="N97" s="87"/>
      <c r="O97" s="87"/>
      <c r="P97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40"/>
      <c r="R97" s="95"/>
      <c r="S97" s="87"/>
    </row>
    <row r="98" spans="1:19" x14ac:dyDescent="0.25">
      <c r="A98" s="87"/>
      <c r="B98" s="94"/>
      <c r="C98" s="87"/>
      <c r="D98" s="120"/>
      <c r="E98" s="87"/>
      <c r="F98" s="87"/>
      <c r="G98" s="90"/>
      <c r="H98" s="87"/>
      <c r="I98" s="87"/>
      <c r="J98" s="87"/>
      <c r="K98" s="95"/>
      <c r="L98" s="87"/>
      <c r="M98" s="87"/>
      <c r="N98" s="87"/>
      <c r="O98" s="87"/>
      <c r="P98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40"/>
      <c r="R98" s="95"/>
      <c r="S98" s="87"/>
    </row>
    <row r="99" spans="1:19" x14ac:dyDescent="0.25">
      <c r="A99" s="87"/>
      <c r="B99" s="94"/>
      <c r="C99" s="87"/>
      <c r="D99" s="120"/>
      <c r="E99" s="87"/>
      <c r="F99" s="87"/>
      <c r="G99" s="90"/>
      <c r="H99" s="87"/>
      <c r="I99" s="87"/>
      <c r="J99" s="87"/>
      <c r="K99" s="95"/>
      <c r="L99" s="87"/>
      <c r="M99" s="87"/>
      <c r="N99" s="87"/>
      <c r="O99" s="87"/>
      <c r="P99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40"/>
      <c r="R99" s="95"/>
      <c r="S99" s="87"/>
    </row>
    <row r="100" spans="1:19" x14ac:dyDescent="0.25">
      <c r="A100" s="87"/>
      <c r="B100" s="94"/>
      <c r="C100" s="87"/>
      <c r="D100" s="120"/>
      <c r="E100" s="87"/>
      <c r="F100" s="87"/>
      <c r="G100" s="90"/>
      <c r="H100" s="87"/>
      <c r="I100" s="87"/>
      <c r="J100" s="87"/>
      <c r="K100" s="95"/>
      <c r="L100" s="87"/>
      <c r="M100" s="87"/>
      <c r="N100" s="87"/>
      <c r="O100" s="87"/>
      <c r="P100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40"/>
      <c r="R100" s="95"/>
      <c r="S100" s="87"/>
    </row>
    <row r="101" spans="1:19" x14ac:dyDescent="0.25">
      <c r="A101" s="87"/>
      <c r="B101" s="94"/>
      <c r="C101" s="87"/>
      <c r="D101" s="120"/>
      <c r="E101" s="87"/>
      <c r="F101" s="87"/>
      <c r="G101" s="90"/>
      <c r="H101" s="87"/>
      <c r="I101" s="87"/>
      <c r="J101" s="87"/>
      <c r="K101" s="95"/>
      <c r="L101" s="87"/>
      <c r="M101" s="87"/>
      <c r="N101" s="87"/>
      <c r="O101" s="87"/>
      <c r="P101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1" s="140"/>
      <c r="R101" s="95"/>
      <c r="S101" s="87"/>
    </row>
    <row r="102" spans="1:19" x14ac:dyDescent="0.25">
      <c r="A102" s="87"/>
      <c r="B102" s="94"/>
      <c r="C102" s="87"/>
      <c r="D102" s="120"/>
      <c r="E102" s="87"/>
      <c r="F102" s="87"/>
      <c r="G102" s="90"/>
      <c r="H102" s="87"/>
      <c r="I102" s="87"/>
      <c r="J102" s="87"/>
      <c r="K102" s="95"/>
      <c r="L102" s="87"/>
      <c r="M102" s="87"/>
      <c r="N102" s="87"/>
      <c r="O102" s="87"/>
      <c r="P102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2" s="140"/>
      <c r="R102" s="95"/>
      <c r="S102" s="87"/>
    </row>
    <row r="103" spans="1:19" x14ac:dyDescent="0.25">
      <c r="A103" s="87"/>
      <c r="B103" s="94"/>
      <c r="C103" s="87"/>
      <c r="D103" s="120"/>
      <c r="E103" s="87"/>
      <c r="F103" s="87"/>
      <c r="G103" s="90"/>
      <c r="H103" s="87"/>
      <c r="I103" s="87"/>
      <c r="J103" s="87"/>
      <c r="K103" s="95"/>
      <c r="L103" s="87"/>
      <c r="M103" s="87"/>
      <c r="N103" s="87"/>
      <c r="O103" s="87"/>
      <c r="P103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3" s="140"/>
      <c r="R103" s="95"/>
      <c r="S103" s="87"/>
    </row>
    <row r="104" spans="1:19" x14ac:dyDescent="0.25">
      <c r="A104" s="87"/>
      <c r="B104" s="94"/>
      <c r="C104" s="87"/>
      <c r="D104" s="120"/>
      <c r="E104" s="87"/>
      <c r="F104" s="87"/>
      <c r="G104" s="90"/>
      <c r="H104" s="87"/>
      <c r="I104" s="87"/>
      <c r="J104" s="87"/>
      <c r="K104" s="95"/>
      <c r="L104" s="87"/>
      <c r="M104" s="87"/>
      <c r="N104" s="87"/>
      <c r="O104" s="87"/>
      <c r="P104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4" s="140"/>
      <c r="R104" s="95"/>
      <c r="S104" s="87"/>
    </row>
    <row r="105" spans="1:19" x14ac:dyDescent="0.25">
      <c r="A105" s="87"/>
      <c r="B105" s="94"/>
      <c r="C105" s="87"/>
      <c r="D105" s="120"/>
      <c r="E105" s="87"/>
      <c r="F105" s="87"/>
      <c r="G105" s="90"/>
      <c r="H105" s="87"/>
      <c r="I105" s="87"/>
      <c r="J105" s="87"/>
      <c r="K105" s="95"/>
      <c r="L105" s="87"/>
      <c r="M105" s="87"/>
      <c r="N105" s="87"/>
      <c r="O105" s="87"/>
      <c r="P105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5" s="140"/>
      <c r="R105" s="95"/>
      <c r="S105" s="87"/>
    </row>
    <row r="106" spans="1:19" x14ac:dyDescent="0.25">
      <c r="A106" s="87"/>
      <c r="B106" s="94"/>
      <c r="C106" s="87"/>
      <c r="D106" s="120"/>
      <c r="E106" s="87"/>
      <c r="F106" s="87"/>
      <c r="G106" s="90"/>
      <c r="H106" s="87"/>
      <c r="I106" s="87"/>
      <c r="J106" s="87"/>
      <c r="K106" s="95"/>
      <c r="L106" s="87"/>
      <c r="M106" s="87"/>
      <c r="N106" s="87"/>
      <c r="O106" s="87"/>
      <c r="P106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6" s="140"/>
      <c r="R106" s="95"/>
      <c r="S106" s="87"/>
    </row>
    <row r="107" spans="1:19" x14ac:dyDescent="0.25">
      <c r="A107" s="87"/>
      <c r="B107" s="94"/>
      <c r="C107" s="87"/>
      <c r="D107" s="120"/>
      <c r="E107" s="87"/>
      <c r="F107" s="87"/>
      <c r="G107" s="90"/>
      <c r="H107" s="87"/>
      <c r="I107" s="87"/>
      <c r="J107" s="87"/>
      <c r="K107" s="95"/>
      <c r="L107" s="87"/>
      <c r="M107" s="87"/>
      <c r="N107" s="87"/>
      <c r="O107" s="87"/>
      <c r="P107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7" s="140"/>
      <c r="R107" s="95"/>
      <c r="S107" s="87"/>
    </row>
    <row r="108" spans="1:19" x14ac:dyDescent="0.25">
      <c r="A108" s="87"/>
      <c r="B108" s="94"/>
      <c r="C108" s="87"/>
      <c r="D108" s="120"/>
      <c r="E108" s="87"/>
      <c r="F108" s="87"/>
      <c r="G108" s="90"/>
      <c r="H108" s="87"/>
      <c r="I108" s="87"/>
      <c r="J108" s="87"/>
      <c r="K108" s="95"/>
      <c r="L108" s="87"/>
      <c r="M108" s="87"/>
      <c r="N108" s="87"/>
      <c r="O108" s="87"/>
      <c r="P108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8" s="140"/>
      <c r="R108" s="95"/>
      <c r="S108" s="87"/>
    </row>
    <row r="109" spans="1:19" x14ac:dyDescent="0.25">
      <c r="A109" s="87"/>
      <c r="B109" s="94"/>
      <c r="C109" s="87"/>
      <c r="D109" s="120"/>
      <c r="E109" s="87"/>
      <c r="F109" s="87"/>
      <c r="G109" s="90"/>
      <c r="H109" s="87"/>
      <c r="I109" s="87"/>
      <c r="J109" s="87"/>
      <c r="K109" s="95"/>
      <c r="L109" s="87"/>
      <c r="M109" s="87"/>
      <c r="N109" s="87"/>
      <c r="O109" s="87"/>
      <c r="P109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9" s="140"/>
      <c r="R109" s="95"/>
      <c r="S109" s="87"/>
    </row>
    <row r="110" spans="1:19" x14ac:dyDescent="0.25">
      <c r="A110" s="87"/>
      <c r="B110" s="94"/>
      <c r="C110" s="87"/>
      <c r="D110" s="120"/>
      <c r="E110" s="87"/>
      <c r="F110" s="87"/>
      <c r="G110" s="90"/>
      <c r="H110" s="87"/>
      <c r="I110" s="87"/>
      <c r="J110" s="87"/>
      <c r="K110" s="95"/>
      <c r="L110" s="87"/>
      <c r="M110" s="87"/>
      <c r="N110" s="87"/>
      <c r="O110" s="87"/>
      <c r="P110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0" s="140"/>
      <c r="R110" s="95"/>
      <c r="S110" s="87"/>
    </row>
    <row r="111" spans="1:19" x14ac:dyDescent="0.25">
      <c r="A111" s="87"/>
      <c r="B111" s="94"/>
      <c r="C111" s="87"/>
      <c r="D111" s="120"/>
      <c r="E111" s="87"/>
      <c r="F111" s="87"/>
      <c r="G111" s="90"/>
      <c r="H111" s="87"/>
      <c r="I111" s="87"/>
      <c r="J111" s="87"/>
      <c r="K111" s="95"/>
      <c r="L111" s="87"/>
      <c r="M111" s="87"/>
      <c r="N111" s="87"/>
      <c r="O111" s="87"/>
      <c r="P111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1" s="140"/>
      <c r="R111" s="95"/>
      <c r="S111" s="87"/>
    </row>
    <row r="112" spans="1:19" x14ac:dyDescent="0.25">
      <c r="A112" s="87"/>
      <c r="B112" s="94"/>
      <c r="C112" s="87"/>
      <c r="D112" s="120"/>
      <c r="E112" s="87"/>
      <c r="F112" s="87"/>
      <c r="G112" s="90"/>
      <c r="H112" s="87"/>
      <c r="I112" s="87"/>
      <c r="J112" s="87"/>
      <c r="K112" s="95"/>
      <c r="L112" s="87"/>
      <c r="M112" s="87"/>
      <c r="N112" s="87"/>
      <c r="O112" s="87"/>
      <c r="P112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2" s="140"/>
      <c r="R112" s="95"/>
      <c r="S112" s="87"/>
    </row>
    <row r="113" spans="1:19" x14ac:dyDescent="0.25">
      <c r="A113" s="87"/>
      <c r="B113" s="94"/>
      <c r="C113" s="87"/>
      <c r="D113" s="120"/>
      <c r="E113" s="87"/>
      <c r="F113" s="87"/>
      <c r="G113" s="90"/>
      <c r="H113" s="87"/>
      <c r="I113" s="87"/>
      <c r="J113" s="87"/>
      <c r="K113" s="95"/>
      <c r="L113" s="87"/>
      <c r="M113" s="87"/>
      <c r="N113" s="87"/>
      <c r="O113" s="87"/>
      <c r="P113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3" s="140"/>
      <c r="R113" s="95"/>
      <c r="S113" s="87"/>
    </row>
    <row r="114" spans="1:19" x14ac:dyDescent="0.25">
      <c r="A114" s="87"/>
      <c r="B114" s="94"/>
      <c r="C114" s="87"/>
      <c r="D114" s="120"/>
      <c r="E114" s="87"/>
      <c r="F114" s="87"/>
      <c r="G114" s="90"/>
      <c r="H114" s="87"/>
      <c r="I114" s="87"/>
      <c r="J114" s="87"/>
      <c r="K114" s="95"/>
      <c r="L114" s="87"/>
      <c r="M114" s="87"/>
      <c r="N114" s="87"/>
      <c r="O114" s="87"/>
      <c r="P114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4" s="140"/>
      <c r="R114" s="95"/>
      <c r="S114" s="87"/>
    </row>
    <row r="115" spans="1:19" x14ac:dyDescent="0.25">
      <c r="A115" s="87"/>
      <c r="B115" s="94"/>
      <c r="C115" s="87"/>
      <c r="D115" s="120"/>
      <c r="E115" s="87"/>
      <c r="F115" s="87"/>
      <c r="G115" s="90"/>
      <c r="H115" s="87"/>
      <c r="I115" s="87"/>
      <c r="J115" s="87"/>
      <c r="K115" s="95"/>
      <c r="L115" s="87"/>
      <c r="M115" s="87"/>
      <c r="N115" s="87"/>
      <c r="O115" s="87"/>
      <c r="P115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5" s="140"/>
      <c r="R115" s="95"/>
      <c r="S115" s="87"/>
    </row>
    <row r="116" spans="1:19" x14ac:dyDescent="0.25">
      <c r="A116" s="87"/>
      <c r="B116" s="94"/>
      <c r="C116" s="87"/>
      <c r="D116" s="120"/>
      <c r="E116" s="87"/>
      <c r="F116" s="87"/>
      <c r="G116" s="90"/>
      <c r="H116" s="87"/>
      <c r="I116" s="87"/>
      <c r="J116" s="87"/>
      <c r="K116" s="95"/>
      <c r="L116" s="87"/>
      <c r="M116" s="87"/>
      <c r="N116" s="87"/>
      <c r="O116" s="87"/>
      <c r="P116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6" s="140"/>
      <c r="R116" s="95"/>
      <c r="S116" s="87"/>
    </row>
    <row r="117" spans="1:19" x14ac:dyDescent="0.25">
      <c r="A117" s="87"/>
      <c r="B117" s="94"/>
      <c r="C117" s="87"/>
      <c r="D117" s="120"/>
      <c r="E117" s="87"/>
      <c r="F117" s="87"/>
      <c r="G117" s="90"/>
      <c r="H117" s="87"/>
      <c r="I117" s="87"/>
      <c r="J117" s="87"/>
      <c r="K117" s="95"/>
      <c r="L117" s="87"/>
      <c r="M117" s="87"/>
      <c r="N117" s="87"/>
      <c r="O117" s="87"/>
      <c r="P117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7" s="140"/>
      <c r="R117" s="95"/>
      <c r="S117" s="87"/>
    </row>
    <row r="118" spans="1:19" x14ac:dyDescent="0.25">
      <c r="A118" s="87"/>
      <c r="B118" s="94"/>
      <c r="C118" s="87"/>
      <c r="D118" s="120"/>
      <c r="E118" s="87"/>
      <c r="F118" s="87"/>
      <c r="G118" s="90"/>
      <c r="H118" s="87"/>
      <c r="I118" s="87"/>
      <c r="J118" s="87"/>
      <c r="K118" s="95"/>
      <c r="L118" s="87"/>
      <c r="M118" s="87"/>
      <c r="N118" s="87"/>
      <c r="O118" s="87"/>
      <c r="P118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8" s="140"/>
      <c r="R118" s="95"/>
      <c r="S118" s="87"/>
    </row>
    <row r="119" spans="1:19" x14ac:dyDescent="0.25">
      <c r="A119" s="87"/>
      <c r="B119" s="94"/>
      <c r="C119" s="87"/>
      <c r="D119" s="120"/>
      <c r="E119" s="87"/>
      <c r="F119" s="87"/>
      <c r="G119" s="90"/>
      <c r="H119" s="87"/>
      <c r="I119" s="87"/>
      <c r="J119" s="87"/>
      <c r="K119" s="95"/>
      <c r="L119" s="87"/>
      <c r="M119" s="87"/>
      <c r="N119" s="87"/>
      <c r="O119" s="87"/>
      <c r="P119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9" s="140"/>
      <c r="R119" s="95"/>
      <c r="S119" s="87"/>
    </row>
    <row r="120" spans="1:19" x14ac:dyDescent="0.25">
      <c r="A120" s="87"/>
      <c r="B120" s="94"/>
      <c r="C120" s="87"/>
      <c r="D120" s="120"/>
      <c r="E120" s="87"/>
      <c r="F120" s="87"/>
      <c r="G120" s="90"/>
      <c r="H120" s="87"/>
      <c r="I120" s="87"/>
      <c r="J120" s="87"/>
      <c r="K120" s="95"/>
      <c r="L120" s="87"/>
      <c r="M120" s="87"/>
      <c r="N120" s="87"/>
      <c r="O120" s="87"/>
      <c r="P120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0" s="140"/>
      <c r="R120" s="95"/>
      <c r="S120" s="87"/>
    </row>
    <row r="121" spans="1:19" x14ac:dyDescent="0.25">
      <c r="A121" s="87"/>
      <c r="B121" s="94"/>
      <c r="C121" s="87"/>
      <c r="D121" s="120"/>
      <c r="E121" s="87"/>
      <c r="F121" s="87"/>
      <c r="G121" s="90"/>
      <c r="H121" s="87"/>
      <c r="I121" s="87"/>
      <c r="J121" s="87"/>
      <c r="K121" s="95"/>
      <c r="L121" s="87"/>
      <c r="M121" s="87"/>
      <c r="N121" s="87"/>
      <c r="O121" s="87"/>
      <c r="P121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1" s="140"/>
      <c r="R121" s="95"/>
      <c r="S121" s="87"/>
    </row>
    <row r="122" spans="1:19" x14ac:dyDescent="0.25">
      <c r="A122" s="87"/>
      <c r="B122" s="94"/>
      <c r="C122" s="87"/>
      <c r="D122" s="120"/>
      <c r="E122" s="87"/>
      <c r="F122" s="87"/>
      <c r="G122" s="90"/>
      <c r="H122" s="87"/>
      <c r="I122" s="87"/>
      <c r="J122" s="87"/>
      <c r="K122" s="95"/>
      <c r="L122" s="87"/>
      <c r="M122" s="87"/>
      <c r="N122" s="87"/>
      <c r="O122" s="87"/>
      <c r="P122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2" s="140"/>
      <c r="R122" s="95"/>
      <c r="S122" s="87"/>
    </row>
    <row r="123" spans="1:19" x14ac:dyDescent="0.25">
      <c r="A123" s="87"/>
      <c r="B123" s="94"/>
      <c r="C123" s="87"/>
      <c r="D123" s="120"/>
      <c r="E123" s="87"/>
      <c r="F123" s="87"/>
      <c r="G123" s="90"/>
      <c r="H123" s="87"/>
      <c r="I123" s="87"/>
      <c r="J123" s="87"/>
      <c r="K123" s="95"/>
      <c r="L123" s="87"/>
      <c r="M123" s="87"/>
      <c r="N123" s="87"/>
      <c r="O123" s="87"/>
      <c r="P123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3" s="140"/>
      <c r="R123" s="95"/>
      <c r="S123" s="87"/>
    </row>
    <row r="124" spans="1:19" x14ac:dyDescent="0.25">
      <c r="A124" s="87"/>
      <c r="B124" s="94"/>
      <c r="C124" s="87"/>
      <c r="D124" s="120"/>
      <c r="E124" s="87"/>
      <c r="F124" s="87"/>
      <c r="G124" s="90"/>
      <c r="H124" s="87"/>
      <c r="I124" s="87"/>
      <c r="J124" s="87"/>
      <c r="K124" s="95"/>
      <c r="L124" s="87"/>
      <c r="M124" s="87"/>
      <c r="N124" s="87"/>
      <c r="O124" s="87"/>
      <c r="P124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4" s="140"/>
      <c r="R124" s="95"/>
      <c r="S124" s="87"/>
    </row>
    <row r="125" spans="1:19" x14ac:dyDescent="0.25">
      <c r="A125" s="87"/>
      <c r="B125" s="94"/>
      <c r="C125" s="87"/>
      <c r="D125" s="120"/>
      <c r="E125" s="87"/>
      <c r="F125" s="87"/>
      <c r="G125" s="90"/>
      <c r="H125" s="87"/>
      <c r="I125" s="87"/>
      <c r="J125" s="87"/>
      <c r="K125" s="95"/>
      <c r="L125" s="87"/>
      <c r="M125" s="87"/>
      <c r="N125" s="87"/>
      <c r="O125" s="87"/>
      <c r="P125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5" s="140"/>
      <c r="R125" s="95"/>
      <c r="S125" s="87"/>
    </row>
    <row r="126" spans="1:19" x14ac:dyDescent="0.25">
      <c r="A126" s="87"/>
      <c r="B126" s="94"/>
      <c r="C126" s="87"/>
      <c r="D126" s="120"/>
      <c r="E126" s="87"/>
      <c r="F126" s="87"/>
      <c r="G126" s="90"/>
      <c r="H126" s="87"/>
      <c r="I126" s="87"/>
      <c r="J126" s="87"/>
      <c r="K126" s="95"/>
      <c r="L126" s="87"/>
      <c r="M126" s="87"/>
      <c r="N126" s="87"/>
      <c r="O126" s="87"/>
      <c r="P126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6" s="140"/>
      <c r="R126" s="95"/>
      <c r="S126" s="87"/>
    </row>
    <row r="127" spans="1:19" x14ac:dyDescent="0.25">
      <c r="A127" s="87"/>
      <c r="B127" s="94"/>
      <c r="C127" s="87"/>
      <c r="D127" s="120"/>
      <c r="E127" s="87"/>
      <c r="F127" s="87"/>
      <c r="G127" s="90"/>
      <c r="H127" s="87"/>
      <c r="I127" s="87"/>
      <c r="J127" s="87"/>
      <c r="K127" s="95"/>
      <c r="L127" s="87"/>
      <c r="M127" s="87"/>
      <c r="N127" s="87"/>
      <c r="O127" s="87"/>
      <c r="P127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7" s="140"/>
      <c r="R127" s="95"/>
      <c r="S127" s="87"/>
    </row>
    <row r="128" spans="1:19" x14ac:dyDescent="0.25">
      <c r="A128" s="87"/>
      <c r="B128" s="94"/>
      <c r="C128" s="87"/>
      <c r="D128" s="120"/>
      <c r="E128" s="87"/>
      <c r="F128" s="87"/>
      <c r="G128" s="90"/>
      <c r="H128" s="87"/>
      <c r="I128" s="87"/>
      <c r="J128" s="87"/>
      <c r="K128" s="95"/>
      <c r="L128" s="87"/>
      <c r="M128" s="87"/>
      <c r="N128" s="87"/>
      <c r="O128" s="87"/>
      <c r="P128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8" s="140"/>
      <c r="R128" s="95"/>
      <c r="S128" s="87"/>
    </row>
    <row r="129" spans="1:19" x14ac:dyDescent="0.25">
      <c r="A129" s="87"/>
      <c r="B129" s="94"/>
      <c r="C129" s="87"/>
      <c r="D129" s="120"/>
      <c r="E129" s="87"/>
      <c r="F129" s="87"/>
      <c r="G129" s="90"/>
      <c r="H129" s="87"/>
      <c r="I129" s="87"/>
      <c r="J129" s="87"/>
      <c r="K129" s="95"/>
      <c r="L129" s="87"/>
      <c r="M129" s="87"/>
      <c r="N129" s="87"/>
      <c r="O129" s="87"/>
      <c r="P129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9" s="140"/>
      <c r="R129" s="95"/>
      <c r="S129" s="87"/>
    </row>
    <row r="130" spans="1:19" x14ac:dyDescent="0.25">
      <c r="A130" s="87"/>
      <c r="B130" s="94"/>
      <c r="C130" s="87"/>
      <c r="D130" s="120"/>
      <c r="E130" s="87"/>
      <c r="F130" s="87"/>
      <c r="G130" s="90"/>
      <c r="H130" s="87"/>
      <c r="I130" s="87"/>
      <c r="J130" s="87"/>
      <c r="K130" s="95">
        <v>0</v>
      </c>
      <c r="L130" s="87"/>
      <c r="M130" s="87"/>
      <c r="N130" s="87"/>
      <c r="O130" s="87"/>
      <c r="P130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0" s="140"/>
      <c r="R130" s="95"/>
      <c r="S130" s="87"/>
    </row>
    <row r="131" spans="1:19" x14ac:dyDescent="0.25">
      <c r="A131" s="87"/>
      <c r="B131" s="94"/>
      <c r="C131" s="87"/>
      <c r="D131" s="120"/>
      <c r="E131" s="87"/>
      <c r="F131" s="87"/>
      <c r="G131" s="90"/>
      <c r="H131" s="87"/>
      <c r="I131" s="87"/>
      <c r="J131" s="87"/>
      <c r="K131" s="95"/>
      <c r="L131" s="87"/>
      <c r="M131" s="87"/>
      <c r="N131" s="87"/>
      <c r="O131" s="87"/>
      <c r="P131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1" s="140"/>
      <c r="R131" s="95"/>
      <c r="S131" s="87"/>
    </row>
    <row r="132" spans="1:19" x14ac:dyDescent="0.25">
      <c r="A132" s="87"/>
      <c r="B132" s="94"/>
      <c r="C132" s="87"/>
      <c r="D132" s="120"/>
      <c r="E132" s="87"/>
      <c r="F132" s="87"/>
      <c r="G132" s="90"/>
      <c r="H132" s="87"/>
      <c r="I132" s="87"/>
      <c r="J132" s="87"/>
      <c r="K132" s="95"/>
      <c r="L132" s="87"/>
      <c r="M132" s="87"/>
      <c r="N132" s="87"/>
      <c r="O132" s="87"/>
      <c r="P132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2" s="140"/>
      <c r="R132" s="95"/>
      <c r="S132" s="87"/>
    </row>
    <row r="133" spans="1:19" x14ac:dyDescent="0.25">
      <c r="A133" s="87"/>
      <c r="B133" s="94"/>
      <c r="C133" s="87"/>
      <c r="D133" s="120"/>
      <c r="E133" s="87"/>
      <c r="F133" s="87"/>
      <c r="G133" s="90"/>
      <c r="H133" s="87"/>
      <c r="I133" s="87"/>
      <c r="J133" s="87"/>
      <c r="K133" s="95"/>
      <c r="L133" s="87"/>
      <c r="M133" s="87"/>
      <c r="N133" s="87"/>
      <c r="O133" s="87"/>
      <c r="P133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3" s="140"/>
      <c r="R133" s="95"/>
      <c r="S133" s="87"/>
    </row>
    <row r="134" spans="1:19" x14ac:dyDescent="0.25">
      <c r="A134" s="87"/>
      <c r="B134" s="94"/>
      <c r="C134" s="87"/>
      <c r="D134" s="120"/>
      <c r="E134" s="87"/>
      <c r="F134" s="87"/>
      <c r="G134" s="90"/>
      <c r="H134" s="87"/>
      <c r="I134" s="87"/>
      <c r="J134" s="87"/>
      <c r="K134" s="95"/>
      <c r="L134" s="87"/>
      <c r="M134" s="87"/>
      <c r="N134" s="87"/>
      <c r="O134" s="87"/>
      <c r="P134" s="81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4" s="140"/>
      <c r="R134" s="95"/>
      <c r="S134" s="87"/>
    </row>
    <row r="1048558" ht="15" customHeight="1" x14ac:dyDescent="0.25"/>
  </sheetData>
  <sheetProtection formatCells="0" formatColumns="0" formatRows="0" insertHyperlinks="0" sort="0" autoFilter="0" pivotTables="0"/>
  <conditionalFormatting sqref="D1 D2:E134">
    <cfRule type="containsText" dxfId="16" priority="10" operator="containsText" text="Não prioritário">
      <formula>NOT(ISERROR(SEARCH("Não prioritário",D1)))</formula>
    </cfRule>
    <cfRule type="containsText" dxfId="15" priority="11" operator="containsText" text="Prioritário">
      <formula>NOT(ISERROR(SEARCH("Prioritário",D1)))</formula>
    </cfRule>
    <cfRule type="containsText" dxfId="14" priority="12" operator="containsText" text="PDC 1 e 2">
      <formula>NOT(ISERROR(SEARCH("PDC 1 e 2",D1)))</formula>
    </cfRule>
  </conditionalFormatting>
  <conditionalFormatting sqref="H1">
    <cfRule type="containsText" dxfId="13" priority="2" operator="containsText" text="Não prioritário">
      <formula>NOT(ISERROR(SEARCH("Não prioritário",H1)))</formula>
    </cfRule>
    <cfRule type="containsText" dxfId="12" priority="3" operator="containsText" text="Prioritário">
      <formula>NOT(ISERROR(SEARCH("Prioritário",H1)))</formula>
    </cfRule>
    <cfRule type="containsText" dxfId="11" priority="4" operator="containsText" text="PDC 1 e 2">
      <formula>NOT(ISERROR(SEARCH("PDC 1 e 2",H1)))</formula>
    </cfRule>
  </conditionalFormatting>
  <conditionalFormatting sqref="H2:H45 G2:G134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O2:O12">
    <cfRule type="cellIs" dxfId="10" priority="6" operator="equal">
      <formula>"Especifique a fonte aqui"</formula>
    </cfRule>
  </conditionalFormatting>
  <dataValidations xWindow="59" yWindow="317" count="7">
    <dataValidation type="decimal" allowBlank="1" showInputMessage="1" showErrorMessage="1" sqref="G2:G83 H2:H45" xr:uid="{00000000-0002-0000-0000-000000000000}">
      <formula1>0</formula1>
      <formula2>2</formula2>
    </dataValidation>
    <dataValidation type="whole" allowBlank="1" showInputMessage="1" showErrorMessage="1" prompt="Deve ser inserido apenas o ano de 2021" sqref="B2:B134" xr:uid="{00000000-0002-0000-0000-000001000000}">
      <formula1>2021</formula1>
      <formula2>2021</formula2>
    </dataValidation>
    <dataValidation type="list" allowBlank="1" showInputMessage="1" showErrorMessage="1" sqref="I2:I134" xr:uid="{00000000-0002-0000-0000-000006000000}">
      <formula1>INDIRECT("Op_Area[Área de abrangência]")</formula1>
    </dataValidation>
    <dataValidation type="list" allowBlank="1" showInputMessage="1" showErrorMessage="1" sqref="H2:H83" xr:uid="{00000000-0002-0000-0000-000007000000}">
      <formula1>INDIRECT("Op_Executor[Executor]")</formula1>
    </dataValidation>
    <dataValidation type="decimal" allowBlank="1" showInputMessage="1" showErrorMessage="1" sqref="Q2:R134" xr:uid="{00000000-0002-0000-0000-000002000000}">
      <formula1>0</formula1>
      <formula2>9.99999999999999E+21</formula2>
    </dataValidation>
    <dataValidation type="custom" allowBlank="1" showInputMessage="1" showErrorMessage="1" error="É necessário ter um valor na coluna de R$ - Outras Fontes" sqref="O2:O134" xr:uid="{400E6A06-C711-43BA-879C-6E01382EAD8E}">
      <formula1>"N1&gt;1"</formula1>
    </dataValidation>
    <dataValidation type="decimal" allowBlank="1" showInputMessage="1" showErrorMessage="1" error="Somente são permitidos números." sqref="K2:N134" xr:uid="{3E543254-08DE-43F9-8B2E-A2906866C7A7}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84:U1048576" calculatedColum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H2:H45 G2:G134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3000000}">
          <x14:formula1>
            <xm:f>Operacional!$A$2:$A$33</xm:f>
          </x14:formula1>
          <xm:sqref>C2:C134</xm:sqref>
        </x14:dataValidation>
        <x14:dataValidation type="list" allowBlank="1" showInputMessage="1" showErrorMessage="1" xr:uid="{00000000-0002-0000-0000-000004000000}">
          <x14:formula1>
            <xm:f>OFFSET(Operacional!$AC$37,1,MATCH(C2,Operacional!$AC$37:$BH$37,0)-1,COUNTA(OFFSET(Operacional!$AC$37,1,MATCH(C2,Operacional!$AC$37:$BH$37,0)-1,15)),1)</xm:f>
          </x14:formula1>
          <xm:sqref>D2:D134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144"/>
  <sheetViews>
    <sheetView showGridLines="0" zoomScale="85" zoomScaleNormal="85" workbookViewId="0">
      <pane xSplit="4" ySplit="1" topLeftCell="E2" activePane="bottomRight" state="frozen"/>
      <selection pane="topRight"/>
      <selection pane="bottomLeft"/>
      <selection pane="bottomRight" activeCell="A4" sqref="A4:XFD4"/>
    </sheetView>
  </sheetViews>
  <sheetFormatPr defaultColWidth="9.140625" defaultRowHeight="15" x14ac:dyDescent="0.25"/>
  <cols>
    <col min="1" max="1" width="14.7109375" bestFit="1" customWidth="1"/>
    <col min="2" max="2" width="8.28515625" bestFit="1" customWidth="1"/>
    <col min="3" max="3" width="21.140625" customWidth="1"/>
    <col min="4" max="4" width="14.7109375" customWidth="1"/>
    <col min="5" max="5" width="54.28515625" customWidth="1"/>
    <col min="6" max="6" width="16.42578125" customWidth="1"/>
    <col min="7" max="7" width="15.140625" customWidth="1"/>
    <col min="8" max="8" width="22" customWidth="1"/>
    <col min="9" max="9" width="18.140625" customWidth="1"/>
    <col min="10" max="10" width="18.85546875" customWidth="1"/>
    <col min="11" max="11" width="16.28515625" customWidth="1"/>
    <col min="12" max="12" width="16.42578125" customWidth="1"/>
    <col min="13" max="13" width="17.42578125" customWidth="1"/>
    <col min="14" max="14" width="15.140625" customWidth="1"/>
    <col min="15" max="15" width="15" customWidth="1"/>
    <col min="16" max="16" width="15.85546875" customWidth="1"/>
    <col min="17" max="17" width="11.42578125" customWidth="1"/>
    <col min="18" max="18" width="12.42578125" customWidth="1"/>
    <col min="19" max="19" width="16.28515625" customWidth="1"/>
    <col min="23" max="23" width="16.28515625" customWidth="1"/>
    <col min="27" max="27" width="22.7109375" customWidth="1"/>
    <col min="28" max="28" width="10.85546875" customWidth="1"/>
  </cols>
  <sheetData>
    <row r="1" spans="1:21" s="76" customFormat="1" ht="42.6" customHeight="1" x14ac:dyDescent="0.25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70" t="s">
        <v>5</v>
      </c>
      <c r="G1" s="70" t="s">
        <v>234</v>
      </c>
      <c r="H1" s="70" t="s">
        <v>7</v>
      </c>
      <c r="I1" s="70" t="s">
        <v>8</v>
      </c>
      <c r="J1" s="70" t="s">
        <v>9</v>
      </c>
      <c r="K1" s="71" t="s">
        <v>10</v>
      </c>
      <c r="L1" s="72" t="s">
        <v>11</v>
      </c>
      <c r="M1" s="71" t="s">
        <v>12</v>
      </c>
      <c r="N1" s="72" t="s">
        <v>13</v>
      </c>
      <c r="O1" s="70" t="s">
        <v>14</v>
      </c>
      <c r="P1" s="73" t="s">
        <v>15</v>
      </c>
      <c r="Q1" s="74" t="s">
        <v>16</v>
      </c>
      <c r="R1" s="74" t="s">
        <v>17</v>
      </c>
      <c r="S1" s="75" t="s">
        <v>18</v>
      </c>
      <c r="U1" s="77"/>
    </row>
    <row r="2" spans="1:21" s="79" customFormat="1" ht="22.15" customHeight="1" x14ac:dyDescent="0.25">
      <c r="A2" s="123" t="s">
        <v>235</v>
      </c>
      <c r="B2" s="98">
        <v>2022</v>
      </c>
      <c r="C2" s="97" t="s">
        <v>20</v>
      </c>
      <c r="D2" s="124" t="s">
        <v>21</v>
      </c>
      <c r="E2" s="97" t="s">
        <v>22</v>
      </c>
      <c r="F2" s="97" t="s">
        <v>23</v>
      </c>
      <c r="G2" s="108">
        <v>0.15</v>
      </c>
      <c r="H2" s="97" t="s">
        <v>24</v>
      </c>
      <c r="I2" s="97" t="s">
        <v>25</v>
      </c>
      <c r="J2" s="97" t="s">
        <v>26</v>
      </c>
      <c r="K2" s="132">
        <v>1406860.79</v>
      </c>
      <c r="L2" s="99">
        <v>384991.49</v>
      </c>
      <c r="M2" s="99">
        <v>0</v>
      </c>
      <c r="N2" s="99">
        <v>0</v>
      </c>
      <c r="O2" s="133"/>
      <c r="P2" s="78">
        <v>1791852.28</v>
      </c>
      <c r="Q2" s="99"/>
      <c r="R2" s="99"/>
      <c r="S2" s="131" t="s">
        <v>236</v>
      </c>
    </row>
    <row r="3" spans="1:21" s="79" customFormat="1" x14ac:dyDescent="0.25">
      <c r="A3" s="123" t="s">
        <v>237</v>
      </c>
      <c r="B3" s="98">
        <v>2023</v>
      </c>
      <c r="C3" s="97" t="s">
        <v>20</v>
      </c>
      <c r="D3" s="124" t="s">
        <v>21</v>
      </c>
      <c r="E3" s="88" t="s">
        <v>22</v>
      </c>
      <c r="F3" s="88" t="s">
        <v>23</v>
      </c>
      <c r="G3" s="108">
        <v>0</v>
      </c>
      <c r="H3" s="88" t="s">
        <v>24</v>
      </c>
      <c r="I3" s="88" t="s">
        <v>25</v>
      </c>
      <c r="J3" s="88" t="s">
        <v>26</v>
      </c>
      <c r="K3" s="132">
        <v>2500000</v>
      </c>
      <c r="L3" s="132">
        <v>1936400.85</v>
      </c>
      <c r="M3" s="132"/>
      <c r="N3" s="132"/>
      <c r="O3" s="135"/>
      <c r="P3" s="78">
        <v>4436400.8499999996</v>
      </c>
      <c r="Q3" s="99"/>
      <c r="R3" s="99"/>
      <c r="S3" s="100"/>
    </row>
    <row r="4" spans="1:21" s="79" customFormat="1" x14ac:dyDescent="0.25">
      <c r="A4" s="123" t="s">
        <v>238</v>
      </c>
      <c r="B4" s="98">
        <v>2022</v>
      </c>
      <c r="C4" s="97" t="s">
        <v>20</v>
      </c>
      <c r="D4" s="124" t="s">
        <v>21</v>
      </c>
      <c r="E4" s="88" t="s">
        <v>124</v>
      </c>
      <c r="F4" s="88" t="s">
        <v>125</v>
      </c>
      <c r="G4" s="108">
        <v>0</v>
      </c>
      <c r="H4" s="88" t="s">
        <v>40</v>
      </c>
      <c r="I4" s="88" t="s">
        <v>25</v>
      </c>
      <c r="J4" s="88" t="s">
        <v>239</v>
      </c>
      <c r="K4" s="132">
        <v>0</v>
      </c>
      <c r="L4" s="132">
        <v>0</v>
      </c>
      <c r="M4" s="132">
        <v>0</v>
      </c>
      <c r="N4" s="132">
        <v>0</v>
      </c>
      <c r="O4" s="135"/>
      <c r="P4" s="78"/>
      <c r="Q4" s="99"/>
      <c r="R4" s="99"/>
      <c r="S4" s="100"/>
    </row>
    <row r="5" spans="1:21" s="79" customFormat="1" x14ac:dyDescent="0.25">
      <c r="A5" s="123" t="s">
        <v>238</v>
      </c>
      <c r="B5" s="98">
        <v>2022</v>
      </c>
      <c r="C5" s="97" t="s">
        <v>20</v>
      </c>
      <c r="D5" s="124" t="s">
        <v>21</v>
      </c>
      <c r="E5" s="88" t="s">
        <v>124</v>
      </c>
      <c r="F5" s="88" t="s">
        <v>125</v>
      </c>
      <c r="G5" s="108">
        <v>0</v>
      </c>
      <c r="H5" s="88" t="s">
        <v>40</v>
      </c>
      <c r="I5" s="88" t="s">
        <v>25</v>
      </c>
      <c r="J5" s="88" t="s">
        <v>239</v>
      </c>
      <c r="K5" s="132">
        <v>90000</v>
      </c>
      <c r="L5" s="132"/>
      <c r="M5" s="132"/>
      <c r="N5" s="109"/>
      <c r="O5" s="135"/>
      <c r="P5" s="78">
        <v>90000</v>
      </c>
      <c r="Q5" s="99"/>
      <c r="R5" s="99"/>
      <c r="S5" s="100"/>
    </row>
    <row r="6" spans="1:21" s="79" customFormat="1" x14ac:dyDescent="0.25">
      <c r="A6" s="123" t="s">
        <v>240</v>
      </c>
      <c r="B6" s="98">
        <v>2022</v>
      </c>
      <c r="C6" s="97" t="s">
        <v>20</v>
      </c>
      <c r="D6" s="124" t="s">
        <v>21</v>
      </c>
      <c r="E6" s="88" t="s">
        <v>128</v>
      </c>
      <c r="F6" s="88" t="s">
        <v>129</v>
      </c>
      <c r="G6" s="108">
        <v>0</v>
      </c>
      <c r="H6" s="88" t="s">
        <v>40</v>
      </c>
      <c r="I6" s="88" t="s">
        <v>25</v>
      </c>
      <c r="J6" s="88" t="s">
        <v>239</v>
      </c>
      <c r="K6" s="132">
        <v>75000</v>
      </c>
      <c r="L6" s="132">
        <v>0</v>
      </c>
      <c r="M6" s="132">
        <v>0</v>
      </c>
      <c r="N6" s="99">
        <v>0</v>
      </c>
      <c r="O6" s="135"/>
      <c r="P6" s="78">
        <v>75000</v>
      </c>
      <c r="Q6" s="99"/>
      <c r="R6" s="99"/>
      <c r="S6" s="100"/>
    </row>
    <row r="7" spans="1:21" s="79" customFormat="1" x14ac:dyDescent="0.25">
      <c r="A7" s="123" t="s">
        <v>241</v>
      </c>
      <c r="B7" s="98">
        <v>2023</v>
      </c>
      <c r="C7" s="97" t="s">
        <v>20</v>
      </c>
      <c r="D7" s="124" t="s">
        <v>21</v>
      </c>
      <c r="E7" s="88" t="s">
        <v>128</v>
      </c>
      <c r="F7" s="88" t="s">
        <v>129</v>
      </c>
      <c r="G7" s="108">
        <v>0</v>
      </c>
      <c r="H7" s="88" t="s">
        <v>40</v>
      </c>
      <c r="I7" s="88" t="s">
        <v>25</v>
      </c>
      <c r="J7" s="88" t="s">
        <v>239</v>
      </c>
      <c r="K7" s="132">
        <v>0</v>
      </c>
      <c r="L7" s="132"/>
      <c r="M7" s="132"/>
      <c r="N7" s="132"/>
      <c r="O7" s="134"/>
      <c r="P7" s="78"/>
      <c r="Q7" s="99"/>
      <c r="R7" s="99"/>
      <c r="S7" s="100"/>
    </row>
    <row r="8" spans="1:21" s="79" customFormat="1" x14ac:dyDescent="0.25">
      <c r="A8" s="123" t="s">
        <v>242</v>
      </c>
      <c r="B8" s="98">
        <v>2022</v>
      </c>
      <c r="C8" s="97" t="s">
        <v>20</v>
      </c>
      <c r="D8" s="124" t="s">
        <v>21</v>
      </c>
      <c r="E8" s="88" t="s">
        <v>115</v>
      </c>
      <c r="F8" s="88" t="s">
        <v>116</v>
      </c>
      <c r="G8" s="108">
        <v>0</v>
      </c>
      <c r="H8" s="88" t="s">
        <v>40</v>
      </c>
      <c r="I8" s="88" t="s">
        <v>25</v>
      </c>
      <c r="J8" s="88" t="s">
        <v>41</v>
      </c>
      <c r="K8" s="132">
        <v>0</v>
      </c>
      <c r="L8" s="132">
        <v>0</v>
      </c>
      <c r="M8" s="132">
        <v>0</v>
      </c>
      <c r="N8" s="132">
        <v>0</v>
      </c>
      <c r="O8" s="134"/>
      <c r="P8" s="78">
        <v>0</v>
      </c>
      <c r="Q8" s="99"/>
      <c r="R8" s="99"/>
      <c r="S8" s="100"/>
    </row>
    <row r="9" spans="1:21" s="79" customFormat="1" x14ac:dyDescent="0.25">
      <c r="A9" s="123" t="s">
        <v>243</v>
      </c>
      <c r="B9" s="98">
        <v>2023</v>
      </c>
      <c r="C9" s="97" t="s">
        <v>20</v>
      </c>
      <c r="D9" s="124" t="s">
        <v>21</v>
      </c>
      <c r="E9" s="88" t="s">
        <v>115</v>
      </c>
      <c r="F9" s="88" t="s">
        <v>116</v>
      </c>
      <c r="G9" s="108">
        <v>0</v>
      </c>
      <c r="H9" s="88" t="s">
        <v>40</v>
      </c>
      <c r="I9" s="88" t="s">
        <v>25</v>
      </c>
      <c r="J9" s="88" t="s">
        <v>41</v>
      </c>
      <c r="K9" s="132">
        <v>1845005.36</v>
      </c>
      <c r="L9" s="132"/>
      <c r="M9" s="132"/>
      <c r="N9" s="132"/>
      <c r="O9" s="135"/>
      <c r="P9" s="78">
        <v>1845005.36</v>
      </c>
      <c r="Q9" s="99"/>
      <c r="R9" s="99"/>
      <c r="S9" s="100"/>
    </row>
    <row r="10" spans="1:21" s="79" customFormat="1" x14ac:dyDescent="0.25">
      <c r="A10" s="123" t="s">
        <v>244</v>
      </c>
      <c r="B10" s="98">
        <v>2022</v>
      </c>
      <c r="C10" s="97" t="s">
        <v>20</v>
      </c>
      <c r="D10" s="124" t="s">
        <v>21</v>
      </c>
      <c r="E10" s="97" t="s">
        <v>30</v>
      </c>
      <c r="F10" s="97" t="s">
        <v>31</v>
      </c>
      <c r="G10" s="108">
        <v>0.15</v>
      </c>
      <c r="H10" s="97" t="s">
        <v>24</v>
      </c>
      <c r="I10" s="97" t="s">
        <v>24</v>
      </c>
      <c r="J10" s="97" t="s">
        <v>32</v>
      </c>
      <c r="K10" s="99">
        <v>2921670.31</v>
      </c>
      <c r="L10" s="99">
        <v>0</v>
      </c>
      <c r="M10" s="99">
        <v>0</v>
      </c>
      <c r="N10" s="99">
        <v>0</v>
      </c>
      <c r="O10" s="133"/>
      <c r="P10" s="78">
        <v>2921670.31</v>
      </c>
      <c r="Q10" s="99"/>
      <c r="R10" s="99"/>
      <c r="S10" s="100"/>
    </row>
    <row r="11" spans="1:21" s="79" customFormat="1" x14ac:dyDescent="0.25">
      <c r="A11" s="123" t="s">
        <v>244</v>
      </c>
      <c r="B11" s="98">
        <v>2022</v>
      </c>
      <c r="C11" s="97" t="s">
        <v>20</v>
      </c>
      <c r="D11" s="124" t="s">
        <v>21</v>
      </c>
      <c r="E11" s="88" t="s">
        <v>30</v>
      </c>
      <c r="F11" s="88" t="s">
        <v>68</v>
      </c>
      <c r="G11" s="108">
        <v>0</v>
      </c>
      <c r="H11" s="88" t="s">
        <v>40</v>
      </c>
      <c r="I11" s="88" t="s">
        <v>24</v>
      </c>
      <c r="J11" s="88" t="s">
        <v>32</v>
      </c>
      <c r="K11" s="132">
        <v>0</v>
      </c>
      <c r="L11" s="132">
        <v>0</v>
      </c>
      <c r="M11" s="132">
        <v>80000</v>
      </c>
      <c r="N11" s="109">
        <v>0</v>
      </c>
      <c r="O11" s="135"/>
      <c r="P11" s="78">
        <v>80000</v>
      </c>
      <c r="Q11" s="99"/>
      <c r="R11" s="99"/>
      <c r="S11" s="100"/>
    </row>
    <row r="12" spans="1:21" s="79" customFormat="1" x14ac:dyDescent="0.25">
      <c r="A12" s="123" t="s">
        <v>245</v>
      </c>
      <c r="B12" s="98">
        <v>2023</v>
      </c>
      <c r="C12" s="88" t="s">
        <v>20</v>
      </c>
      <c r="D12" s="124" t="s">
        <v>21</v>
      </c>
      <c r="E12" s="88" t="s">
        <v>30</v>
      </c>
      <c r="F12" s="88" t="s">
        <v>31</v>
      </c>
      <c r="G12" s="108">
        <v>0</v>
      </c>
      <c r="H12" s="88" t="s">
        <v>24</v>
      </c>
      <c r="I12" s="88" t="s">
        <v>24</v>
      </c>
      <c r="J12" s="88" t="s">
        <v>32</v>
      </c>
      <c r="K12" s="132">
        <v>5000000</v>
      </c>
      <c r="L12" s="132"/>
      <c r="M12" s="132"/>
      <c r="N12" s="132"/>
      <c r="O12" s="135"/>
      <c r="P12" s="78">
        <v>5000000</v>
      </c>
      <c r="Q12" s="99"/>
      <c r="R12" s="99"/>
      <c r="S12" s="100"/>
    </row>
    <row r="13" spans="1:21" s="79" customFormat="1" x14ac:dyDescent="0.25">
      <c r="A13" s="123" t="s">
        <v>245</v>
      </c>
      <c r="B13" s="98">
        <v>2023</v>
      </c>
      <c r="C13" s="88" t="s">
        <v>20</v>
      </c>
      <c r="D13" s="124" t="s">
        <v>21</v>
      </c>
      <c r="E13" s="88" t="s">
        <v>30</v>
      </c>
      <c r="F13" s="88" t="s">
        <v>68</v>
      </c>
      <c r="G13" s="108">
        <v>0</v>
      </c>
      <c r="H13" s="88" t="s">
        <v>40</v>
      </c>
      <c r="I13" s="88" t="s">
        <v>24</v>
      </c>
      <c r="J13" s="88" t="s">
        <v>32</v>
      </c>
      <c r="K13" s="132"/>
      <c r="L13" s="132"/>
      <c r="M13" s="132">
        <v>0</v>
      </c>
      <c r="N13" s="109"/>
      <c r="O13" s="135"/>
      <c r="P13" s="78"/>
      <c r="Q13" s="99"/>
      <c r="R13" s="99"/>
      <c r="S13" s="100"/>
    </row>
    <row r="14" spans="1:21" s="79" customFormat="1" x14ac:dyDescent="0.25">
      <c r="A14" s="123" t="s">
        <v>246</v>
      </c>
      <c r="B14" s="98">
        <v>2022</v>
      </c>
      <c r="C14" s="88" t="s">
        <v>20</v>
      </c>
      <c r="D14" s="124" t="s">
        <v>21</v>
      </c>
      <c r="E14" s="97" t="s">
        <v>34</v>
      </c>
      <c r="F14" s="97" t="s">
        <v>31</v>
      </c>
      <c r="G14" s="108">
        <v>0.15</v>
      </c>
      <c r="H14" s="97" t="s">
        <v>24</v>
      </c>
      <c r="I14" s="97" t="s">
        <v>24</v>
      </c>
      <c r="J14" s="97" t="s">
        <v>35</v>
      </c>
      <c r="K14" s="99">
        <v>3219144.18</v>
      </c>
      <c r="L14" s="99">
        <v>0</v>
      </c>
      <c r="M14" s="99">
        <v>0</v>
      </c>
      <c r="N14" s="99">
        <v>0</v>
      </c>
      <c r="O14" s="133"/>
      <c r="P14" s="78">
        <v>3219144.18</v>
      </c>
      <c r="Q14" s="99"/>
      <c r="R14" s="99"/>
      <c r="S14" s="100"/>
    </row>
    <row r="15" spans="1:21" s="79" customFormat="1" x14ac:dyDescent="0.25">
      <c r="A15" s="123" t="s">
        <v>247</v>
      </c>
      <c r="B15" s="98">
        <v>2023</v>
      </c>
      <c r="C15" s="97" t="s">
        <v>20</v>
      </c>
      <c r="D15" s="98" t="s">
        <v>21</v>
      </c>
      <c r="E15" s="97" t="s">
        <v>34</v>
      </c>
      <c r="F15" s="97" t="s">
        <v>31</v>
      </c>
      <c r="G15" s="108">
        <v>0</v>
      </c>
      <c r="H15" s="97" t="s">
        <v>24</v>
      </c>
      <c r="I15" s="97" t="s">
        <v>24</v>
      </c>
      <c r="J15" s="97" t="s">
        <v>35</v>
      </c>
      <c r="K15" s="99">
        <v>4008754.79</v>
      </c>
      <c r="L15" s="99"/>
      <c r="M15" s="99"/>
      <c r="N15" s="99"/>
      <c r="O15" s="133"/>
      <c r="P15" s="78">
        <v>4008754.79</v>
      </c>
      <c r="Q15" s="99"/>
      <c r="R15" s="99"/>
      <c r="S15" s="100"/>
    </row>
    <row r="16" spans="1:21" s="79" customFormat="1" x14ac:dyDescent="0.25">
      <c r="A16" s="123" t="s">
        <v>248</v>
      </c>
      <c r="B16" s="98">
        <v>2022</v>
      </c>
      <c r="C16" s="97" t="s">
        <v>249</v>
      </c>
      <c r="D16" s="98" t="s">
        <v>21</v>
      </c>
      <c r="E16" s="97" t="s">
        <v>121</v>
      </c>
      <c r="F16" s="97" t="s">
        <v>122</v>
      </c>
      <c r="G16" s="108">
        <v>0</v>
      </c>
      <c r="H16" s="97" t="s">
        <v>40</v>
      </c>
      <c r="I16" s="97" t="s">
        <v>25</v>
      </c>
      <c r="J16" s="97" t="s">
        <v>41</v>
      </c>
      <c r="K16" s="99">
        <v>0</v>
      </c>
      <c r="L16" s="99"/>
      <c r="M16" s="99"/>
      <c r="N16" s="99"/>
      <c r="O16" s="133"/>
      <c r="P16" s="78"/>
      <c r="Q16" s="99"/>
      <c r="R16" s="99"/>
      <c r="S16" s="100"/>
    </row>
    <row r="17" spans="1:19" s="79" customFormat="1" x14ac:dyDescent="0.25">
      <c r="A17" s="123" t="s">
        <v>250</v>
      </c>
      <c r="B17" s="98">
        <v>2023</v>
      </c>
      <c r="C17" s="97" t="s">
        <v>249</v>
      </c>
      <c r="D17" s="98" t="s">
        <v>21</v>
      </c>
      <c r="E17" s="97" t="s">
        <v>121</v>
      </c>
      <c r="F17" s="97" t="s">
        <v>122</v>
      </c>
      <c r="G17" s="108">
        <v>0</v>
      </c>
      <c r="H17" s="97" t="s">
        <v>40</v>
      </c>
      <c r="I17" s="97" t="s">
        <v>25</v>
      </c>
      <c r="J17" s="97" t="s">
        <v>41</v>
      </c>
      <c r="K17" s="99">
        <v>0</v>
      </c>
      <c r="L17" s="99"/>
      <c r="M17" s="99"/>
      <c r="N17" s="99"/>
      <c r="O17" s="133"/>
      <c r="P17" s="78"/>
      <c r="Q17" s="99"/>
      <c r="R17" s="99"/>
      <c r="S17" s="100"/>
    </row>
    <row r="18" spans="1:19" s="79" customFormat="1" x14ac:dyDescent="0.25">
      <c r="A18" s="123" t="s">
        <v>251</v>
      </c>
      <c r="B18" s="98">
        <v>2022</v>
      </c>
      <c r="C18" s="97" t="s">
        <v>249</v>
      </c>
      <c r="D18" s="98" t="s">
        <v>21</v>
      </c>
      <c r="E18" s="97" t="s">
        <v>38</v>
      </c>
      <c r="F18" s="97" t="s">
        <v>79</v>
      </c>
      <c r="G18" s="108">
        <v>0</v>
      </c>
      <c r="H18" s="97" t="s">
        <v>40</v>
      </c>
      <c r="I18" s="97" t="s">
        <v>25</v>
      </c>
      <c r="J18" s="97" t="s">
        <v>41</v>
      </c>
      <c r="K18" s="99">
        <v>0</v>
      </c>
      <c r="L18" s="99">
        <v>0</v>
      </c>
      <c r="M18" s="99">
        <v>4815385.07</v>
      </c>
      <c r="N18" s="99">
        <v>0</v>
      </c>
      <c r="O18" s="133"/>
      <c r="P18" s="78">
        <v>4815385.07</v>
      </c>
      <c r="Q18" s="99"/>
      <c r="R18" s="99"/>
      <c r="S18" s="100"/>
    </row>
    <row r="19" spans="1:19" s="79" customFormat="1" x14ac:dyDescent="0.25">
      <c r="A19" s="123" t="s">
        <v>252</v>
      </c>
      <c r="B19" s="98">
        <v>2023</v>
      </c>
      <c r="C19" s="97" t="s">
        <v>249</v>
      </c>
      <c r="D19" s="98" t="s">
        <v>21</v>
      </c>
      <c r="E19" s="97" t="s">
        <v>38</v>
      </c>
      <c r="F19" s="97" t="s">
        <v>79</v>
      </c>
      <c r="G19" s="108">
        <v>0</v>
      </c>
      <c r="H19" s="97" t="s">
        <v>40</v>
      </c>
      <c r="I19" s="97" t="s">
        <v>25</v>
      </c>
      <c r="J19" s="97" t="s">
        <v>41</v>
      </c>
      <c r="K19" s="99"/>
      <c r="L19" s="99"/>
      <c r="M19" s="99">
        <v>3528212.5</v>
      </c>
      <c r="N19" s="99"/>
      <c r="O19" s="133"/>
      <c r="P19" s="78">
        <v>3528212.5</v>
      </c>
      <c r="Q19" s="99"/>
      <c r="R19" s="99"/>
      <c r="S19" s="100"/>
    </row>
    <row r="20" spans="1:19" s="79" customFormat="1" x14ac:dyDescent="0.25">
      <c r="A20" s="123" t="s">
        <v>253</v>
      </c>
      <c r="B20" s="98">
        <v>2022</v>
      </c>
      <c r="C20" s="97" t="s">
        <v>249</v>
      </c>
      <c r="D20" s="98" t="s">
        <v>21</v>
      </c>
      <c r="E20" s="97" t="s">
        <v>139</v>
      </c>
      <c r="F20" s="97" t="s">
        <v>140</v>
      </c>
      <c r="G20" s="108">
        <v>0</v>
      </c>
      <c r="H20" s="97" t="s">
        <v>40</v>
      </c>
      <c r="I20" s="97" t="s">
        <v>25</v>
      </c>
      <c r="J20" s="97" t="s">
        <v>41</v>
      </c>
      <c r="K20" s="99">
        <v>0</v>
      </c>
      <c r="L20" s="99"/>
      <c r="M20" s="99"/>
      <c r="N20" s="99"/>
      <c r="O20" s="133"/>
      <c r="P20" s="78">
        <v>0</v>
      </c>
      <c r="Q20" s="99"/>
      <c r="R20" s="99"/>
      <c r="S20" s="100"/>
    </row>
    <row r="21" spans="1:19" s="79" customFormat="1" x14ac:dyDescent="0.25">
      <c r="A21" s="123" t="s">
        <v>254</v>
      </c>
      <c r="B21" s="98">
        <v>2023</v>
      </c>
      <c r="C21" s="97" t="s">
        <v>249</v>
      </c>
      <c r="D21" s="98" t="s">
        <v>21</v>
      </c>
      <c r="E21" s="97" t="s">
        <v>139</v>
      </c>
      <c r="F21" s="97" t="s">
        <v>140</v>
      </c>
      <c r="G21" s="108">
        <v>0</v>
      </c>
      <c r="H21" s="97" t="s">
        <v>32</v>
      </c>
      <c r="I21" s="97" t="s">
        <v>25</v>
      </c>
      <c r="J21" s="97" t="s">
        <v>41</v>
      </c>
      <c r="K21" s="99">
        <v>0</v>
      </c>
      <c r="L21" s="99"/>
      <c r="M21" s="99"/>
      <c r="N21" s="99"/>
      <c r="O21" s="133"/>
      <c r="P21" s="78"/>
      <c r="Q21" s="99"/>
      <c r="R21" s="99"/>
      <c r="S21" s="100"/>
    </row>
    <row r="22" spans="1:19" s="79" customFormat="1" x14ac:dyDescent="0.25">
      <c r="A22" s="123" t="s">
        <v>255</v>
      </c>
      <c r="B22" s="98">
        <v>2023</v>
      </c>
      <c r="C22" s="97" t="s">
        <v>20</v>
      </c>
      <c r="D22" s="98" t="s">
        <v>21</v>
      </c>
      <c r="E22" s="97" t="s">
        <v>133</v>
      </c>
      <c r="F22" s="97" t="s">
        <v>134</v>
      </c>
      <c r="G22" s="108">
        <v>0</v>
      </c>
      <c r="H22" s="97" t="s">
        <v>24</v>
      </c>
      <c r="I22" s="97" t="s">
        <v>24</v>
      </c>
      <c r="J22" s="97" t="s">
        <v>35</v>
      </c>
      <c r="K22" s="99">
        <v>6000000</v>
      </c>
      <c r="L22" s="99"/>
      <c r="M22" s="99"/>
      <c r="N22" s="99"/>
      <c r="O22" s="133"/>
      <c r="P22" s="78">
        <v>6000000</v>
      </c>
      <c r="Q22" s="99"/>
      <c r="R22" s="99"/>
      <c r="S22" s="100"/>
    </row>
    <row r="23" spans="1:19" s="79" customFormat="1" x14ac:dyDescent="0.25">
      <c r="A23" s="123" t="s">
        <v>255</v>
      </c>
      <c r="B23" s="98">
        <v>2023</v>
      </c>
      <c r="C23" s="97" t="s">
        <v>20</v>
      </c>
      <c r="D23" s="98" t="s">
        <v>21</v>
      </c>
      <c r="E23" s="97" t="s">
        <v>133</v>
      </c>
      <c r="F23" s="97" t="s">
        <v>134</v>
      </c>
      <c r="G23" s="108">
        <v>0</v>
      </c>
      <c r="H23" s="97" t="s">
        <v>24</v>
      </c>
      <c r="I23" s="97" t="s">
        <v>24</v>
      </c>
      <c r="J23" s="97" t="s">
        <v>35</v>
      </c>
      <c r="K23" s="99"/>
      <c r="L23" s="99"/>
      <c r="M23" s="99">
        <v>300000</v>
      </c>
      <c r="N23" s="99"/>
      <c r="O23" s="133"/>
      <c r="P23" s="78">
        <v>3000000</v>
      </c>
      <c r="Q23" s="99"/>
      <c r="R23" s="99"/>
      <c r="S23" s="100"/>
    </row>
    <row r="24" spans="1:19" s="79" customFormat="1" x14ac:dyDescent="0.25">
      <c r="A24" s="123" t="s">
        <v>256</v>
      </c>
      <c r="B24" s="98">
        <v>2023</v>
      </c>
      <c r="C24" s="97" t="s">
        <v>20</v>
      </c>
      <c r="D24" s="98" t="s">
        <v>21</v>
      </c>
      <c r="E24" s="97" t="s">
        <v>142</v>
      </c>
      <c r="F24" s="97" t="s">
        <v>87</v>
      </c>
      <c r="G24" s="108">
        <v>0</v>
      </c>
      <c r="H24" s="97" t="s">
        <v>40</v>
      </c>
      <c r="I24" s="97" t="s">
        <v>77</v>
      </c>
      <c r="J24" s="97" t="s">
        <v>143</v>
      </c>
      <c r="K24" s="99">
        <v>0</v>
      </c>
      <c r="L24" s="99"/>
      <c r="M24" s="99"/>
      <c r="N24" s="99"/>
      <c r="O24" s="133"/>
      <c r="P24" s="78">
        <v>0</v>
      </c>
      <c r="Q24" s="99"/>
      <c r="R24" s="99"/>
      <c r="S24" s="100"/>
    </row>
    <row r="25" spans="1:19" s="79" customFormat="1" x14ac:dyDescent="0.25">
      <c r="A25" s="123" t="s">
        <v>257</v>
      </c>
      <c r="B25" s="98">
        <v>2023</v>
      </c>
      <c r="C25" s="97" t="s">
        <v>258</v>
      </c>
      <c r="D25" s="98" t="s">
        <v>21</v>
      </c>
      <c r="E25" s="97" t="s">
        <v>118</v>
      </c>
      <c r="F25" s="97" t="s">
        <v>119</v>
      </c>
      <c r="G25" s="108">
        <v>0</v>
      </c>
      <c r="H25" s="97" t="s">
        <v>32</v>
      </c>
      <c r="I25" s="97" t="s">
        <v>25</v>
      </c>
      <c r="J25" s="97" t="s">
        <v>41</v>
      </c>
      <c r="K25" s="99">
        <v>0</v>
      </c>
      <c r="L25" s="99"/>
      <c r="M25" s="99"/>
      <c r="N25" s="99"/>
      <c r="O25" s="133"/>
      <c r="P25" s="78">
        <v>900000</v>
      </c>
      <c r="Q25" s="99"/>
      <c r="R25" s="99"/>
      <c r="S25" s="100"/>
    </row>
    <row r="26" spans="1:19" s="79" customFormat="1" x14ac:dyDescent="0.25">
      <c r="A26" s="123" t="s">
        <v>259</v>
      </c>
      <c r="B26" s="98">
        <v>2023</v>
      </c>
      <c r="C26" s="97" t="s">
        <v>249</v>
      </c>
      <c r="D26" s="98" t="s">
        <v>21</v>
      </c>
      <c r="E26" s="97" t="s">
        <v>49</v>
      </c>
      <c r="F26" s="97" t="s">
        <v>50</v>
      </c>
      <c r="G26" s="108">
        <v>0</v>
      </c>
      <c r="H26" s="97" t="s">
        <v>40</v>
      </c>
      <c r="I26" s="97" t="s">
        <v>25</v>
      </c>
      <c r="J26" s="97" t="s">
        <v>41</v>
      </c>
      <c r="K26" s="99">
        <v>0</v>
      </c>
      <c r="L26" s="99"/>
      <c r="M26" s="99"/>
      <c r="N26" s="99"/>
      <c r="O26" s="133"/>
      <c r="P26" s="78"/>
      <c r="Q26" s="99"/>
      <c r="R26" s="99"/>
      <c r="S26" s="100"/>
    </row>
    <row r="27" spans="1:19" s="79" customFormat="1" x14ac:dyDescent="0.25">
      <c r="A27" s="123" t="s">
        <v>260</v>
      </c>
      <c r="B27" s="98">
        <v>2022</v>
      </c>
      <c r="C27" s="97" t="s">
        <v>249</v>
      </c>
      <c r="D27" s="98" t="s">
        <v>21</v>
      </c>
      <c r="E27" s="97" t="s">
        <v>49</v>
      </c>
      <c r="F27" s="97" t="s">
        <v>50</v>
      </c>
      <c r="G27" s="108">
        <v>0</v>
      </c>
      <c r="H27" s="97" t="s">
        <v>40</v>
      </c>
      <c r="I27" s="97" t="s">
        <v>25</v>
      </c>
      <c r="J27" s="97" t="s">
        <v>41</v>
      </c>
      <c r="K27" s="99">
        <v>0</v>
      </c>
      <c r="L27" s="99">
        <v>0</v>
      </c>
      <c r="M27" s="99">
        <v>495173.89</v>
      </c>
      <c r="N27" s="99">
        <v>0</v>
      </c>
      <c r="O27" s="133"/>
      <c r="P27" s="78">
        <v>495173.89</v>
      </c>
      <c r="Q27" s="99"/>
      <c r="R27" s="99"/>
      <c r="S27" s="100"/>
    </row>
    <row r="28" spans="1:19" s="79" customFormat="1" x14ac:dyDescent="0.25">
      <c r="A28" s="123" t="s">
        <v>259</v>
      </c>
      <c r="B28" s="98">
        <v>2023</v>
      </c>
      <c r="C28" s="97" t="s">
        <v>249</v>
      </c>
      <c r="D28" s="98" t="s">
        <v>21</v>
      </c>
      <c r="E28" s="97" t="s">
        <v>49</v>
      </c>
      <c r="F28" s="97" t="s">
        <v>50</v>
      </c>
      <c r="G28" s="108">
        <v>0</v>
      </c>
      <c r="H28" s="97" t="s">
        <v>40</v>
      </c>
      <c r="I28" s="97" t="s">
        <v>25</v>
      </c>
      <c r="J28" s="97" t="s">
        <v>41</v>
      </c>
      <c r="K28" s="99"/>
      <c r="L28" s="99"/>
      <c r="M28" s="99">
        <v>520675.35</v>
      </c>
      <c r="N28" s="99"/>
      <c r="O28" s="133"/>
      <c r="P28" s="78">
        <v>520675.35</v>
      </c>
      <c r="Q28" s="99"/>
      <c r="R28" s="99"/>
      <c r="S28" s="100"/>
    </row>
    <row r="29" spans="1:19" s="79" customFormat="1" x14ac:dyDescent="0.25">
      <c r="A29" s="123" t="s">
        <v>261</v>
      </c>
      <c r="B29" s="98">
        <v>2022</v>
      </c>
      <c r="C29" s="97" t="s">
        <v>20</v>
      </c>
      <c r="D29" s="98" t="s">
        <v>21</v>
      </c>
      <c r="E29" s="97" t="s">
        <v>52</v>
      </c>
      <c r="F29" s="97" t="s">
        <v>53</v>
      </c>
      <c r="G29" s="108">
        <v>0</v>
      </c>
      <c r="H29" s="97" t="s">
        <v>24</v>
      </c>
      <c r="I29" s="97" t="s">
        <v>25</v>
      </c>
      <c r="J29" s="97" t="s">
        <v>54</v>
      </c>
      <c r="K29" s="99">
        <v>0</v>
      </c>
      <c r="L29" s="99">
        <v>0</v>
      </c>
      <c r="M29" s="99">
        <v>320000</v>
      </c>
      <c r="N29" s="99">
        <v>2141459.23</v>
      </c>
      <c r="O29" s="133"/>
      <c r="P29" s="78">
        <v>2461459.23</v>
      </c>
      <c r="Q29" s="99"/>
      <c r="R29" s="99"/>
      <c r="S29" s="100"/>
    </row>
    <row r="30" spans="1:19" s="79" customFormat="1" x14ac:dyDescent="0.25">
      <c r="A30" s="123" t="s">
        <v>262</v>
      </c>
      <c r="B30" s="98">
        <v>2023</v>
      </c>
      <c r="C30" s="97" t="s">
        <v>20</v>
      </c>
      <c r="D30" s="98" t="s">
        <v>21</v>
      </c>
      <c r="E30" s="97" t="s">
        <v>52</v>
      </c>
      <c r="F30" s="97" t="s">
        <v>53</v>
      </c>
      <c r="G30" s="108">
        <v>0</v>
      </c>
      <c r="H30" s="97" t="s">
        <v>24</v>
      </c>
      <c r="I30" s="97" t="s">
        <v>25</v>
      </c>
      <c r="J30" s="97" t="s">
        <v>54</v>
      </c>
      <c r="K30" s="99"/>
      <c r="L30" s="99"/>
      <c r="M30" s="99"/>
      <c r="N30" s="99">
        <v>2461459.23</v>
      </c>
      <c r="O30" s="133"/>
      <c r="P30" s="78">
        <v>2461459.23</v>
      </c>
      <c r="Q30" s="99"/>
      <c r="R30" s="99"/>
      <c r="S30" s="100"/>
    </row>
    <row r="31" spans="1:19" s="79" customFormat="1" x14ac:dyDescent="0.25">
      <c r="A31" s="123" t="s">
        <v>262</v>
      </c>
      <c r="B31" s="98">
        <v>2023</v>
      </c>
      <c r="C31" s="97" t="s">
        <v>20</v>
      </c>
      <c r="D31" s="98" t="s">
        <v>21</v>
      </c>
      <c r="E31" s="97" t="s">
        <v>52</v>
      </c>
      <c r="F31" s="97" t="s">
        <v>53</v>
      </c>
      <c r="G31" s="108">
        <v>0</v>
      </c>
      <c r="H31" s="97" t="s">
        <v>24</v>
      </c>
      <c r="I31" s="97" t="s">
        <v>25</v>
      </c>
      <c r="J31" s="97" t="s">
        <v>54</v>
      </c>
      <c r="K31" s="99">
        <v>0</v>
      </c>
      <c r="L31" s="99"/>
      <c r="M31" s="99"/>
      <c r="N31" s="99"/>
      <c r="O31" s="133"/>
      <c r="P31" s="78"/>
      <c r="Q31" s="99"/>
      <c r="R31" s="99"/>
      <c r="S31" s="100"/>
    </row>
    <row r="32" spans="1:19" s="79" customFormat="1" x14ac:dyDescent="0.25">
      <c r="A32" s="123" t="s">
        <v>263</v>
      </c>
      <c r="B32" s="98">
        <v>2022</v>
      </c>
      <c r="C32" s="97" t="s">
        <v>20</v>
      </c>
      <c r="D32" s="98" t="s">
        <v>21</v>
      </c>
      <c r="E32" s="97" t="s">
        <v>60</v>
      </c>
      <c r="F32" s="97" t="s">
        <v>53</v>
      </c>
      <c r="G32" s="108">
        <v>0</v>
      </c>
      <c r="H32" s="97" t="s">
        <v>24</v>
      </c>
      <c r="I32" s="97" t="s">
        <v>24</v>
      </c>
      <c r="J32" s="97" t="s">
        <v>61</v>
      </c>
      <c r="K32" s="99">
        <v>0</v>
      </c>
      <c r="L32" s="99">
        <v>0</v>
      </c>
      <c r="M32" s="99">
        <v>500000</v>
      </c>
      <c r="N32" s="99">
        <v>359913.98</v>
      </c>
      <c r="O32" s="133"/>
      <c r="P32" s="78">
        <v>859913.98</v>
      </c>
      <c r="Q32" s="99"/>
      <c r="R32" s="99"/>
      <c r="S32" s="100"/>
    </row>
    <row r="33" spans="1:19" s="79" customFormat="1" x14ac:dyDescent="0.25">
      <c r="A33" s="123" t="s">
        <v>264</v>
      </c>
      <c r="B33" s="98">
        <v>2023</v>
      </c>
      <c r="C33" s="97" t="s">
        <v>20</v>
      </c>
      <c r="D33" s="98" t="s">
        <v>21</v>
      </c>
      <c r="E33" s="97" t="s">
        <v>60</v>
      </c>
      <c r="F33" s="97" t="s">
        <v>53</v>
      </c>
      <c r="G33" s="108">
        <v>0</v>
      </c>
      <c r="H33" s="97" t="s">
        <v>24</v>
      </c>
      <c r="I33" s="97" t="s">
        <v>24</v>
      </c>
      <c r="J33" s="97" t="s">
        <v>61</v>
      </c>
      <c r="K33" s="99"/>
      <c r="L33" s="99"/>
      <c r="M33" s="99"/>
      <c r="N33" s="99">
        <v>679913.98</v>
      </c>
      <c r="O33" s="133"/>
      <c r="P33" s="78">
        <v>679913.98</v>
      </c>
      <c r="Q33" s="99"/>
      <c r="R33" s="99"/>
      <c r="S33" s="100"/>
    </row>
    <row r="34" spans="1:19" s="79" customFormat="1" x14ac:dyDescent="0.25">
      <c r="A34" s="123" t="s">
        <v>265</v>
      </c>
      <c r="B34" s="98">
        <v>2022</v>
      </c>
      <c r="C34" s="97" t="s">
        <v>20</v>
      </c>
      <c r="D34" s="98" t="s">
        <v>21</v>
      </c>
      <c r="E34" s="97" t="s">
        <v>63</v>
      </c>
      <c r="F34" s="97" t="s">
        <v>53</v>
      </c>
      <c r="G34" s="108">
        <v>0</v>
      </c>
      <c r="H34" s="97" t="s">
        <v>24</v>
      </c>
      <c r="I34" s="97" t="s">
        <v>24</v>
      </c>
      <c r="J34" s="97" t="s">
        <v>64</v>
      </c>
      <c r="K34" s="99">
        <v>0</v>
      </c>
      <c r="L34" s="99">
        <v>0</v>
      </c>
      <c r="M34" s="99">
        <v>320000</v>
      </c>
      <c r="N34" s="99">
        <v>3282522.4</v>
      </c>
      <c r="O34" s="133"/>
      <c r="P34" s="78">
        <v>3602522.4</v>
      </c>
      <c r="Q34" s="99"/>
      <c r="R34" s="99"/>
      <c r="S34" s="100"/>
    </row>
    <row r="35" spans="1:19" s="79" customFormat="1" x14ac:dyDescent="0.25">
      <c r="A35" s="123" t="s">
        <v>266</v>
      </c>
      <c r="B35" s="98">
        <v>2023</v>
      </c>
      <c r="C35" s="97" t="s">
        <v>20</v>
      </c>
      <c r="D35" s="98" t="s">
        <v>21</v>
      </c>
      <c r="E35" s="97" t="s">
        <v>63</v>
      </c>
      <c r="F35" s="97" t="s">
        <v>53</v>
      </c>
      <c r="G35" s="108">
        <v>0</v>
      </c>
      <c r="H35" s="97" t="s">
        <v>24</v>
      </c>
      <c r="I35" s="97" t="s">
        <v>24</v>
      </c>
      <c r="J35" s="97" t="s">
        <v>64</v>
      </c>
      <c r="K35" s="99"/>
      <c r="L35" s="99"/>
      <c r="M35" s="99"/>
      <c r="N35" s="99">
        <v>3602522.4</v>
      </c>
      <c r="O35" s="133"/>
      <c r="P35" s="78">
        <v>3602522.4</v>
      </c>
      <c r="Q35" s="99"/>
      <c r="R35" s="99"/>
      <c r="S35" s="100"/>
    </row>
    <row r="36" spans="1:19" s="79" customFormat="1" x14ac:dyDescent="0.25">
      <c r="A36" s="123" t="s">
        <v>267</v>
      </c>
      <c r="B36" s="98">
        <v>2022</v>
      </c>
      <c r="C36" s="97" t="s">
        <v>20</v>
      </c>
      <c r="D36" s="98" t="s">
        <v>21</v>
      </c>
      <c r="E36" s="97" t="s">
        <v>137</v>
      </c>
      <c r="F36" s="97" t="s">
        <v>87</v>
      </c>
      <c r="G36" s="108">
        <v>0</v>
      </c>
      <c r="H36" s="97" t="s">
        <v>40</v>
      </c>
      <c r="I36" s="97" t="s">
        <v>25</v>
      </c>
      <c r="J36" s="97" t="s">
        <v>41</v>
      </c>
      <c r="K36" s="99">
        <v>0</v>
      </c>
      <c r="L36" s="99">
        <v>0</v>
      </c>
      <c r="M36" s="99">
        <v>320000</v>
      </c>
      <c r="N36" s="99">
        <v>0</v>
      </c>
      <c r="O36" s="133"/>
      <c r="P36" s="78">
        <v>320000</v>
      </c>
      <c r="Q36" s="99"/>
      <c r="R36" s="99"/>
      <c r="S36" s="100"/>
    </row>
    <row r="37" spans="1:19" s="79" customFormat="1" x14ac:dyDescent="0.25">
      <c r="A37" s="123" t="s">
        <v>268</v>
      </c>
      <c r="B37" s="98">
        <v>2023</v>
      </c>
      <c r="C37" s="97" t="s">
        <v>20</v>
      </c>
      <c r="D37" s="98" t="s">
        <v>21</v>
      </c>
      <c r="E37" s="97" t="s">
        <v>137</v>
      </c>
      <c r="F37" s="97" t="s">
        <v>87</v>
      </c>
      <c r="G37" s="108">
        <v>0</v>
      </c>
      <c r="H37" s="97" t="s">
        <v>40</v>
      </c>
      <c r="I37" s="97" t="s">
        <v>25</v>
      </c>
      <c r="J37" s="97" t="s">
        <v>41</v>
      </c>
      <c r="K37" s="99"/>
      <c r="L37" s="99"/>
      <c r="M37" s="99">
        <v>0</v>
      </c>
      <c r="N37" s="99"/>
      <c r="O37" s="133"/>
      <c r="P37" s="78"/>
      <c r="Q37" s="99"/>
      <c r="R37" s="99"/>
      <c r="S37" s="100"/>
    </row>
    <row r="38" spans="1:19" s="79" customFormat="1" x14ac:dyDescent="0.25">
      <c r="A38" s="123" t="s">
        <v>269</v>
      </c>
      <c r="B38" s="98">
        <v>2022</v>
      </c>
      <c r="C38" s="97" t="s">
        <v>81</v>
      </c>
      <c r="D38" s="98" t="s">
        <v>21</v>
      </c>
      <c r="E38" s="97" t="s">
        <v>82</v>
      </c>
      <c r="F38" s="97" t="s">
        <v>83</v>
      </c>
      <c r="G38" s="108">
        <v>0</v>
      </c>
      <c r="H38" s="97" t="s">
        <v>40</v>
      </c>
      <c r="I38" s="97" t="s">
        <v>25</v>
      </c>
      <c r="J38" s="97" t="s">
        <v>41</v>
      </c>
      <c r="K38" s="99">
        <v>0</v>
      </c>
      <c r="L38" s="99">
        <v>0</v>
      </c>
      <c r="M38" s="99">
        <v>2959026.9</v>
      </c>
      <c r="N38" s="99">
        <v>0</v>
      </c>
      <c r="O38" s="133"/>
      <c r="P38" s="78">
        <v>2959026.9</v>
      </c>
      <c r="Q38" s="99"/>
      <c r="R38" s="99"/>
      <c r="S38" s="100"/>
    </row>
    <row r="39" spans="1:19" s="79" customFormat="1" x14ac:dyDescent="0.25">
      <c r="A39" s="123" t="s">
        <v>270</v>
      </c>
      <c r="B39" s="98">
        <v>2023</v>
      </c>
      <c r="C39" s="97" t="s">
        <v>81</v>
      </c>
      <c r="D39" s="98" t="s">
        <v>21</v>
      </c>
      <c r="E39" s="97" t="s">
        <v>82</v>
      </c>
      <c r="F39" s="97" t="s">
        <v>83</v>
      </c>
      <c r="G39" s="108">
        <v>0</v>
      </c>
      <c r="H39" s="97" t="s">
        <v>40</v>
      </c>
      <c r="I39" s="97" t="s">
        <v>25</v>
      </c>
      <c r="J39" s="97" t="s">
        <v>41</v>
      </c>
      <c r="K39" s="99"/>
      <c r="L39" s="99"/>
      <c r="M39" s="99">
        <v>3111416.79</v>
      </c>
      <c r="N39" s="99"/>
      <c r="O39" s="133"/>
      <c r="P39" s="78">
        <v>3111416.79</v>
      </c>
      <c r="Q39" s="99"/>
      <c r="R39" s="99"/>
      <c r="S39" s="100"/>
    </row>
    <row r="40" spans="1:19" s="79" customFormat="1" x14ac:dyDescent="0.25">
      <c r="A40" s="123" t="s">
        <v>271</v>
      </c>
      <c r="B40" s="98">
        <v>2022</v>
      </c>
      <c r="C40" s="97" t="s">
        <v>249</v>
      </c>
      <c r="D40" s="98" t="s">
        <v>21</v>
      </c>
      <c r="E40" s="97" t="s">
        <v>91</v>
      </c>
      <c r="F40" s="97" t="s">
        <v>83</v>
      </c>
      <c r="G40" s="108">
        <v>0</v>
      </c>
      <c r="H40" s="97" t="s">
        <v>40</v>
      </c>
      <c r="I40" s="97" t="s">
        <v>25</v>
      </c>
      <c r="J40" s="97" t="s">
        <v>41</v>
      </c>
      <c r="K40" s="99">
        <v>0</v>
      </c>
      <c r="L40" s="99">
        <v>0</v>
      </c>
      <c r="M40" s="99">
        <v>1590842.47</v>
      </c>
      <c r="N40" s="99">
        <v>0</v>
      </c>
      <c r="O40" s="133"/>
      <c r="P40" s="78">
        <v>1590842.47</v>
      </c>
      <c r="Q40" s="99"/>
      <c r="R40" s="99"/>
      <c r="S40" s="100"/>
    </row>
    <row r="41" spans="1:19" s="79" customFormat="1" x14ac:dyDescent="0.25">
      <c r="A41" s="123" t="s">
        <v>272</v>
      </c>
      <c r="B41" s="98">
        <v>2023</v>
      </c>
      <c r="C41" s="97" t="s">
        <v>249</v>
      </c>
      <c r="D41" s="98" t="s">
        <v>21</v>
      </c>
      <c r="E41" s="97" t="s">
        <v>91</v>
      </c>
      <c r="F41" s="97" t="s">
        <v>83</v>
      </c>
      <c r="G41" s="108">
        <v>0</v>
      </c>
      <c r="H41" s="97" t="s">
        <v>40</v>
      </c>
      <c r="I41" s="97" t="s">
        <v>25</v>
      </c>
      <c r="J41" s="97" t="s">
        <v>41</v>
      </c>
      <c r="K41" s="99"/>
      <c r="L41" s="99"/>
      <c r="M41" s="99">
        <v>3000000</v>
      </c>
      <c r="N41" s="99"/>
      <c r="O41" s="133"/>
      <c r="P41" s="78">
        <v>3000000</v>
      </c>
      <c r="Q41" s="99"/>
      <c r="R41" s="99"/>
      <c r="S41" s="100"/>
    </row>
    <row r="42" spans="1:19" s="79" customFormat="1" x14ac:dyDescent="0.25">
      <c r="A42" s="123" t="s">
        <v>273</v>
      </c>
      <c r="B42" s="98">
        <v>2022</v>
      </c>
      <c r="C42" s="97" t="s">
        <v>258</v>
      </c>
      <c r="D42" s="98" t="s">
        <v>21</v>
      </c>
      <c r="E42" s="97" t="s">
        <v>93</v>
      </c>
      <c r="F42" s="97" t="s">
        <v>83</v>
      </c>
      <c r="G42" s="108">
        <v>0</v>
      </c>
      <c r="H42" s="97" t="s">
        <v>40</v>
      </c>
      <c r="I42" s="97" t="s">
        <v>25</v>
      </c>
      <c r="J42" s="97" t="s">
        <v>41</v>
      </c>
      <c r="K42" s="99">
        <v>0</v>
      </c>
      <c r="L42" s="99">
        <v>0</v>
      </c>
      <c r="M42" s="99">
        <v>1512000</v>
      </c>
      <c r="N42" s="99">
        <v>0</v>
      </c>
      <c r="O42" s="133"/>
      <c r="P42" s="78">
        <v>1512000</v>
      </c>
      <c r="Q42" s="99"/>
      <c r="R42" s="99"/>
      <c r="S42" s="100"/>
    </row>
    <row r="43" spans="1:19" s="79" customFormat="1" x14ac:dyDescent="0.25">
      <c r="A43" s="123" t="s">
        <v>274</v>
      </c>
      <c r="B43" s="98">
        <v>2023</v>
      </c>
      <c r="C43" s="97" t="s">
        <v>258</v>
      </c>
      <c r="D43" s="98" t="s">
        <v>21</v>
      </c>
      <c r="E43" s="97" t="s">
        <v>93</v>
      </c>
      <c r="F43" s="97" t="s">
        <v>83</v>
      </c>
      <c r="G43" s="108">
        <v>0</v>
      </c>
      <c r="H43" s="97" t="s">
        <v>40</v>
      </c>
      <c r="I43" s="97" t="s">
        <v>25</v>
      </c>
      <c r="J43" s="97" t="s">
        <v>41</v>
      </c>
      <c r="K43" s="99"/>
      <c r="L43" s="99"/>
      <c r="M43" s="99">
        <v>2189868</v>
      </c>
      <c r="N43" s="99"/>
      <c r="O43" s="133"/>
      <c r="P43" s="78">
        <v>2189868</v>
      </c>
      <c r="Q43" s="99"/>
      <c r="R43" s="99"/>
      <c r="S43" s="100"/>
    </row>
    <row r="44" spans="1:19" s="79" customFormat="1" x14ac:dyDescent="0.25">
      <c r="A44" s="123" t="s">
        <v>275</v>
      </c>
      <c r="B44" s="98">
        <v>2022</v>
      </c>
      <c r="C44" s="97" t="s">
        <v>276</v>
      </c>
      <c r="D44" s="98" t="s">
        <v>21</v>
      </c>
      <c r="E44" s="97" t="s">
        <v>95</v>
      </c>
      <c r="F44" s="97" t="s">
        <v>83</v>
      </c>
      <c r="G44" s="108">
        <v>0</v>
      </c>
      <c r="H44" s="97" t="s">
        <v>40</v>
      </c>
      <c r="I44" s="97" t="s">
        <v>25</v>
      </c>
      <c r="J44" s="97" t="s">
        <v>41</v>
      </c>
      <c r="K44" s="99">
        <v>0</v>
      </c>
      <c r="L44" s="99">
        <v>0</v>
      </c>
      <c r="M44" s="99">
        <v>1386336.29</v>
      </c>
      <c r="N44" s="99">
        <v>0</v>
      </c>
      <c r="O44" s="133"/>
      <c r="P44" s="78">
        <v>1386336.29</v>
      </c>
      <c r="Q44" s="99"/>
      <c r="R44" s="99"/>
      <c r="S44" s="100"/>
    </row>
    <row r="45" spans="1:19" s="79" customFormat="1" x14ac:dyDescent="0.25">
      <c r="A45" s="123" t="s">
        <v>277</v>
      </c>
      <c r="B45" s="98">
        <v>2023</v>
      </c>
      <c r="C45" s="97" t="s">
        <v>276</v>
      </c>
      <c r="D45" s="98" t="s">
        <v>21</v>
      </c>
      <c r="E45" s="97" t="s">
        <v>95</v>
      </c>
      <c r="F45" s="97" t="s">
        <v>83</v>
      </c>
      <c r="G45" s="108">
        <v>0</v>
      </c>
      <c r="H45" s="97" t="s">
        <v>40</v>
      </c>
      <c r="I45" s="97" t="s">
        <v>25</v>
      </c>
      <c r="J45" s="97" t="s">
        <v>41</v>
      </c>
      <c r="K45" s="99"/>
      <c r="L45" s="99"/>
      <c r="M45" s="99">
        <v>1457732.61</v>
      </c>
      <c r="N45" s="99"/>
      <c r="O45" s="133"/>
      <c r="P45" s="78">
        <v>1457732.61</v>
      </c>
      <c r="Q45" s="99"/>
      <c r="R45" s="99"/>
      <c r="S45" s="100"/>
    </row>
    <row r="46" spans="1:19" s="79" customFormat="1" x14ac:dyDescent="0.25">
      <c r="A46" s="123" t="s">
        <v>278</v>
      </c>
      <c r="B46" s="98">
        <v>2022</v>
      </c>
      <c r="C46" s="97" t="s">
        <v>276</v>
      </c>
      <c r="D46" s="98" t="s">
        <v>21</v>
      </c>
      <c r="E46" s="97" t="s">
        <v>97</v>
      </c>
      <c r="F46" s="97" t="s">
        <v>98</v>
      </c>
      <c r="G46" s="108">
        <v>0</v>
      </c>
      <c r="H46" s="97" t="s">
        <v>40</v>
      </c>
      <c r="I46" s="97" t="s">
        <v>25</v>
      </c>
      <c r="J46" s="97" t="s">
        <v>41</v>
      </c>
      <c r="K46" s="99">
        <v>0</v>
      </c>
      <c r="L46" s="99">
        <v>0</v>
      </c>
      <c r="M46" s="99">
        <v>1300000</v>
      </c>
      <c r="N46" s="99">
        <v>0</v>
      </c>
      <c r="O46" s="133"/>
      <c r="P46" s="78">
        <v>1300000</v>
      </c>
      <c r="Q46" s="99"/>
      <c r="R46" s="99"/>
      <c r="S46" s="100"/>
    </row>
    <row r="47" spans="1:19" s="79" customFormat="1" x14ac:dyDescent="0.25">
      <c r="A47" s="123" t="s">
        <v>279</v>
      </c>
      <c r="B47" s="98">
        <v>2023</v>
      </c>
      <c r="C47" s="97" t="s">
        <v>276</v>
      </c>
      <c r="D47" s="98" t="s">
        <v>21</v>
      </c>
      <c r="E47" s="97" t="s">
        <v>97</v>
      </c>
      <c r="F47" s="97" t="s">
        <v>98</v>
      </c>
      <c r="G47" s="108">
        <v>0</v>
      </c>
      <c r="H47" s="97" t="s">
        <v>40</v>
      </c>
      <c r="I47" s="97" t="s">
        <v>25</v>
      </c>
      <c r="J47" s="97" t="s">
        <v>41</v>
      </c>
      <c r="K47" s="99"/>
      <c r="L47" s="99"/>
      <c r="M47" s="99">
        <v>500000</v>
      </c>
      <c r="N47" s="99"/>
      <c r="O47" s="133"/>
      <c r="P47" s="78">
        <v>500000</v>
      </c>
      <c r="Q47" s="99"/>
      <c r="R47" s="99"/>
      <c r="S47" s="100"/>
    </row>
    <row r="48" spans="1:19" s="79" customFormat="1" x14ac:dyDescent="0.25">
      <c r="A48" s="123" t="s">
        <v>280</v>
      </c>
      <c r="B48" s="98">
        <v>2022</v>
      </c>
      <c r="C48" s="97" t="s">
        <v>276</v>
      </c>
      <c r="D48" s="98" t="s">
        <v>21</v>
      </c>
      <c r="E48" s="97" t="s">
        <v>100</v>
      </c>
      <c r="F48" s="97" t="s">
        <v>83</v>
      </c>
      <c r="G48" s="108">
        <v>0</v>
      </c>
      <c r="H48" s="97" t="s">
        <v>40</v>
      </c>
      <c r="I48" s="97" t="s">
        <v>25</v>
      </c>
      <c r="J48" s="97" t="s">
        <v>41</v>
      </c>
      <c r="K48" s="99">
        <v>0</v>
      </c>
      <c r="L48" s="99">
        <v>0</v>
      </c>
      <c r="M48" s="99">
        <v>945000</v>
      </c>
      <c r="N48" s="99">
        <v>0</v>
      </c>
      <c r="O48" s="133"/>
      <c r="P48" s="78">
        <v>945000</v>
      </c>
      <c r="Q48" s="99"/>
      <c r="R48" s="99"/>
      <c r="S48" s="100"/>
    </row>
    <row r="49" spans="1:19" s="79" customFormat="1" x14ac:dyDescent="0.25">
      <c r="A49" s="123" t="s">
        <v>281</v>
      </c>
      <c r="B49" s="98">
        <v>2023</v>
      </c>
      <c r="C49" s="97" t="s">
        <v>276</v>
      </c>
      <c r="D49" s="98" t="s">
        <v>21</v>
      </c>
      <c r="E49" s="97" t="s">
        <v>100</v>
      </c>
      <c r="F49" s="97" t="s">
        <v>83</v>
      </c>
      <c r="G49" s="108">
        <v>0</v>
      </c>
      <c r="H49" s="97" t="s">
        <v>40</v>
      </c>
      <c r="I49" s="97" t="s">
        <v>25</v>
      </c>
      <c r="J49" s="97" t="s">
        <v>41</v>
      </c>
      <c r="K49" s="99"/>
      <c r="L49" s="99"/>
      <c r="M49" s="99">
        <v>2200000</v>
      </c>
      <c r="N49" s="99"/>
      <c r="O49" s="133"/>
      <c r="P49" s="78">
        <v>2200000</v>
      </c>
      <c r="Q49" s="99"/>
      <c r="R49" s="99"/>
      <c r="S49" s="100"/>
    </row>
    <row r="50" spans="1:19" s="79" customFormat="1" x14ac:dyDescent="0.25">
      <c r="A50" s="123" t="s">
        <v>282</v>
      </c>
      <c r="B50" s="98">
        <v>2022</v>
      </c>
      <c r="C50" s="97" t="s">
        <v>276</v>
      </c>
      <c r="D50" s="98" t="s">
        <v>21</v>
      </c>
      <c r="E50" s="97" t="s">
        <v>102</v>
      </c>
      <c r="F50" s="97" t="s">
        <v>83</v>
      </c>
      <c r="G50" s="108">
        <v>0</v>
      </c>
      <c r="H50" s="97" t="s">
        <v>40</v>
      </c>
      <c r="I50" s="97" t="s">
        <v>25</v>
      </c>
      <c r="J50" s="97" t="s">
        <v>41</v>
      </c>
      <c r="K50" s="99">
        <v>0</v>
      </c>
      <c r="L50" s="99">
        <v>0</v>
      </c>
      <c r="M50" s="99">
        <v>1114019.06</v>
      </c>
      <c r="N50" s="99">
        <v>0</v>
      </c>
      <c r="O50" s="133"/>
      <c r="P50" s="78">
        <v>1114019.06</v>
      </c>
      <c r="Q50" s="99"/>
      <c r="R50" s="99"/>
      <c r="S50" s="100"/>
    </row>
    <row r="51" spans="1:19" s="79" customFormat="1" x14ac:dyDescent="0.25">
      <c r="A51" s="123" t="s">
        <v>283</v>
      </c>
      <c r="B51" s="98">
        <v>2023</v>
      </c>
      <c r="C51" s="97" t="s">
        <v>276</v>
      </c>
      <c r="D51" s="98" t="s">
        <v>21</v>
      </c>
      <c r="E51" s="97" t="s">
        <v>102</v>
      </c>
      <c r="F51" s="97" t="s">
        <v>83</v>
      </c>
      <c r="G51" s="108">
        <v>0</v>
      </c>
      <c r="H51" s="97" t="s">
        <v>40</v>
      </c>
      <c r="I51" s="97" t="s">
        <v>25</v>
      </c>
      <c r="J51" s="97" t="s">
        <v>41</v>
      </c>
      <c r="K51" s="99"/>
      <c r="L51" s="99"/>
      <c r="M51" s="99">
        <v>2100000</v>
      </c>
      <c r="N51" s="99"/>
      <c r="O51" s="133"/>
      <c r="P51" s="78">
        <v>2100000</v>
      </c>
      <c r="Q51" s="99"/>
      <c r="R51" s="99"/>
      <c r="S51" s="100"/>
    </row>
    <row r="52" spans="1:19" s="79" customFormat="1" x14ac:dyDescent="0.25">
      <c r="A52" s="123" t="s">
        <v>284</v>
      </c>
      <c r="B52" s="98">
        <v>2022</v>
      </c>
      <c r="C52" s="97" t="s">
        <v>276</v>
      </c>
      <c r="D52" s="98" t="s">
        <v>21</v>
      </c>
      <c r="E52" s="97" t="s">
        <v>104</v>
      </c>
      <c r="F52" s="97" t="s">
        <v>83</v>
      </c>
      <c r="G52" s="108">
        <v>0</v>
      </c>
      <c r="H52" s="97" t="s">
        <v>40</v>
      </c>
      <c r="I52" s="97" t="s">
        <v>25</v>
      </c>
      <c r="J52" s="97" t="s">
        <v>41</v>
      </c>
      <c r="K52" s="99">
        <v>0</v>
      </c>
      <c r="L52" s="99">
        <v>0</v>
      </c>
      <c r="M52" s="99">
        <v>742928.76</v>
      </c>
      <c r="N52" s="99">
        <v>0</v>
      </c>
      <c r="O52" s="133"/>
      <c r="P52" s="78">
        <v>742928.76</v>
      </c>
      <c r="Q52" s="99"/>
      <c r="R52" s="99"/>
      <c r="S52" s="100"/>
    </row>
    <row r="53" spans="1:19" s="79" customFormat="1" x14ac:dyDescent="0.25">
      <c r="A53" s="123" t="s">
        <v>285</v>
      </c>
      <c r="B53" s="98">
        <v>2023</v>
      </c>
      <c r="C53" s="97" t="s">
        <v>276</v>
      </c>
      <c r="D53" s="98" t="s">
        <v>21</v>
      </c>
      <c r="E53" s="97" t="s">
        <v>104</v>
      </c>
      <c r="F53" s="97" t="s">
        <v>83</v>
      </c>
      <c r="G53" s="108">
        <v>0</v>
      </c>
      <c r="H53" s="97" t="s">
        <v>40</v>
      </c>
      <c r="I53" s="97" t="s">
        <v>25</v>
      </c>
      <c r="J53" s="97" t="s">
        <v>41</v>
      </c>
      <c r="K53" s="99"/>
      <c r="L53" s="136"/>
      <c r="M53" s="136">
        <v>781189.59</v>
      </c>
      <c r="N53" s="136"/>
      <c r="O53" s="133"/>
      <c r="P53" s="78">
        <v>781189.59</v>
      </c>
      <c r="Q53" s="99"/>
      <c r="R53" s="99"/>
      <c r="S53" s="131"/>
    </row>
    <row r="54" spans="1:19" s="79" customFormat="1" x14ac:dyDescent="0.25">
      <c r="A54" s="123" t="s">
        <v>286</v>
      </c>
      <c r="B54" s="98">
        <v>2022</v>
      </c>
      <c r="C54" s="97" t="s">
        <v>276</v>
      </c>
      <c r="D54" s="98" t="s">
        <v>21</v>
      </c>
      <c r="E54" s="97" t="s">
        <v>106</v>
      </c>
      <c r="F54" s="97" t="s">
        <v>83</v>
      </c>
      <c r="G54" s="108">
        <v>0</v>
      </c>
      <c r="H54" s="97" t="s">
        <v>40</v>
      </c>
      <c r="I54" s="97" t="s">
        <v>25</v>
      </c>
      <c r="J54" s="97" t="s">
        <v>41</v>
      </c>
      <c r="K54" s="99">
        <v>0</v>
      </c>
      <c r="L54" s="136">
        <v>0</v>
      </c>
      <c r="M54" s="136">
        <v>450000</v>
      </c>
      <c r="N54" s="136">
        <v>0</v>
      </c>
      <c r="O54" s="133"/>
      <c r="P54" s="78">
        <v>450000</v>
      </c>
      <c r="Q54" s="99"/>
      <c r="R54" s="99"/>
      <c r="S54" s="100"/>
    </row>
    <row r="55" spans="1:19" s="79" customFormat="1" x14ac:dyDescent="0.25">
      <c r="A55" s="123" t="s">
        <v>287</v>
      </c>
      <c r="B55" s="98">
        <v>2023</v>
      </c>
      <c r="C55" s="97" t="s">
        <v>276</v>
      </c>
      <c r="D55" s="98" t="s">
        <v>21</v>
      </c>
      <c r="E55" s="97" t="s">
        <v>106</v>
      </c>
      <c r="F55" s="97" t="s">
        <v>83</v>
      </c>
      <c r="G55" s="108">
        <v>0</v>
      </c>
      <c r="H55" s="97" t="s">
        <v>40</v>
      </c>
      <c r="I55" s="97" t="s">
        <v>25</v>
      </c>
      <c r="J55" s="97" t="s">
        <v>41</v>
      </c>
      <c r="K55" s="99"/>
      <c r="L55" s="136"/>
      <c r="M55" s="136">
        <v>400000</v>
      </c>
      <c r="N55" s="136"/>
      <c r="O55" s="133"/>
      <c r="P55" s="78">
        <v>400000</v>
      </c>
      <c r="Q55" s="99"/>
      <c r="R55" s="99"/>
      <c r="S55" s="100"/>
    </row>
    <row r="56" spans="1:19" s="79" customFormat="1" x14ac:dyDescent="0.25">
      <c r="A56" s="123" t="s">
        <v>288</v>
      </c>
      <c r="B56" s="98">
        <v>2022</v>
      </c>
      <c r="C56" s="97" t="s">
        <v>289</v>
      </c>
      <c r="D56" s="98" t="s">
        <v>21</v>
      </c>
      <c r="E56" s="97" t="s">
        <v>108</v>
      </c>
      <c r="F56" s="97" t="s">
        <v>83</v>
      </c>
      <c r="G56" s="108">
        <v>0</v>
      </c>
      <c r="H56" s="97" t="s">
        <v>40</v>
      </c>
      <c r="I56" s="97" t="s">
        <v>25</v>
      </c>
      <c r="J56" s="97" t="s">
        <v>41</v>
      </c>
      <c r="K56" s="99">
        <v>0</v>
      </c>
      <c r="L56" s="136">
        <v>0</v>
      </c>
      <c r="M56" s="136">
        <v>2000000</v>
      </c>
      <c r="N56" s="136">
        <v>0</v>
      </c>
      <c r="O56" s="133"/>
      <c r="P56" s="78">
        <v>2000000</v>
      </c>
      <c r="Q56" s="99"/>
      <c r="R56" s="99"/>
      <c r="S56" s="100"/>
    </row>
    <row r="57" spans="1:19" s="79" customFormat="1" x14ac:dyDescent="0.25">
      <c r="A57" s="123" t="s">
        <v>290</v>
      </c>
      <c r="B57" s="98">
        <v>2023</v>
      </c>
      <c r="C57" s="97" t="s">
        <v>289</v>
      </c>
      <c r="D57" s="98" t="s">
        <v>21</v>
      </c>
      <c r="E57" s="97" t="s">
        <v>108</v>
      </c>
      <c r="F57" s="97" t="s">
        <v>83</v>
      </c>
      <c r="G57" s="108">
        <v>0</v>
      </c>
      <c r="H57" s="97" t="s">
        <v>40</v>
      </c>
      <c r="I57" s="97" t="s">
        <v>25</v>
      </c>
      <c r="J57" s="97" t="s">
        <v>41</v>
      </c>
      <c r="K57" s="99"/>
      <c r="L57" s="136"/>
      <c r="M57" s="136">
        <v>2103000</v>
      </c>
      <c r="N57" s="136"/>
      <c r="O57" s="133"/>
      <c r="P57" s="78">
        <v>2103000</v>
      </c>
      <c r="Q57" s="99"/>
      <c r="R57" s="99"/>
      <c r="S57" s="100"/>
    </row>
    <row r="58" spans="1:19" s="79" customFormat="1" x14ac:dyDescent="0.25">
      <c r="A58" s="123" t="s">
        <v>291</v>
      </c>
      <c r="B58" s="98">
        <v>2022</v>
      </c>
      <c r="C58" s="97" t="s">
        <v>276</v>
      </c>
      <c r="D58" s="98" t="s">
        <v>21</v>
      </c>
      <c r="E58" s="97" t="s">
        <v>110</v>
      </c>
      <c r="F58" s="97" t="s">
        <v>111</v>
      </c>
      <c r="G58" s="108">
        <v>0</v>
      </c>
      <c r="H58" s="97" t="s">
        <v>40</v>
      </c>
      <c r="I58" s="97" t="s">
        <v>25</v>
      </c>
      <c r="J58" s="97" t="s">
        <v>41</v>
      </c>
      <c r="K58" s="99">
        <v>0</v>
      </c>
      <c r="L58" s="136">
        <v>0</v>
      </c>
      <c r="M58" s="136">
        <v>300000</v>
      </c>
      <c r="N58" s="136">
        <v>0</v>
      </c>
      <c r="O58" s="133"/>
      <c r="P58" s="78">
        <v>300000</v>
      </c>
      <c r="Q58" s="99"/>
      <c r="R58" s="99"/>
      <c r="S58" s="100"/>
    </row>
    <row r="59" spans="1:19" x14ac:dyDescent="0.25">
      <c r="A59" s="123" t="s">
        <v>292</v>
      </c>
      <c r="B59" s="98">
        <v>2023</v>
      </c>
      <c r="C59" s="97" t="s">
        <v>276</v>
      </c>
      <c r="D59" s="98" t="s">
        <v>21</v>
      </c>
      <c r="E59" s="97" t="s">
        <v>110</v>
      </c>
      <c r="F59" s="97" t="s">
        <v>111</v>
      </c>
      <c r="G59" s="108">
        <v>0</v>
      </c>
      <c r="H59" s="97" t="s">
        <v>40</v>
      </c>
      <c r="I59" s="97" t="s">
        <v>25</v>
      </c>
      <c r="J59" s="97" t="s">
        <v>41</v>
      </c>
      <c r="K59" s="99"/>
      <c r="L59" s="136"/>
      <c r="M59" s="136">
        <v>315450</v>
      </c>
      <c r="N59" s="136"/>
      <c r="O59" s="133"/>
      <c r="P59" s="78">
        <v>315450</v>
      </c>
      <c r="Q59" s="99"/>
      <c r="R59" s="99"/>
      <c r="S59" s="100"/>
    </row>
    <row r="60" spans="1:19" x14ac:dyDescent="0.25">
      <c r="A60" s="123" t="s">
        <v>293</v>
      </c>
      <c r="B60" s="98">
        <v>2022</v>
      </c>
      <c r="C60" s="97" t="s">
        <v>276</v>
      </c>
      <c r="D60" s="98" t="s">
        <v>21</v>
      </c>
      <c r="E60" s="97" t="s">
        <v>113</v>
      </c>
      <c r="F60" s="97" t="s">
        <v>83</v>
      </c>
      <c r="G60" s="108">
        <v>0</v>
      </c>
      <c r="H60" s="97" t="s">
        <v>40</v>
      </c>
      <c r="I60" s="97" t="s">
        <v>25</v>
      </c>
      <c r="J60" s="97" t="s">
        <v>41</v>
      </c>
      <c r="K60" s="99">
        <v>0</v>
      </c>
      <c r="L60" s="136">
        <v>0</v>
      </c>
      <c r="M60" s="136">
        <v>385560</v>
      </c>
      <c r="N60" s="136">
        <v>0</v>
      </c>
      <c r="O60" s="133"/>
      <c r="P60" s="78">
        <v>385560</v>
      </c>
      <c r="Q60" s="99"/>
      <c r="R60" s="99"/>
      <c r="S60" s="100"/>
    </row>
    <row r="61" spans="1:19" x14ac:dyDescent="0.25">
      <c r="A61" s="123" t="s">
        <v>294</v>
      </c>
      <c r="B61" s="98">
        <v>2023</v>
      </c>
      <c r="C61" s="112" t="s">
        <v>276</v>
      </c>
      <c r="D61" s="111" t="s">
        <v>21</v>
      </c>
      <c r="E61" s="112" t="s">
        <v>113</v>
      </c>
      <c r="F61" s="112" t="s">
        <v>83</v>
      </c>
      <c r="G61" s="108">
        <v>0</v>
      </c>
      <c r="H61" s="112" t="s">
        <v>40</v>
      </c>
      <c r="I61" s="112" t="s">
        <v>25</v>
      </c>
      <c r="J61" s="112" t="s">
        <v>41</v>
      </c>
      <c r="K61" s="113"/>
      <c r="L61" s="136"/>
      <c r="M61" s="136">
        <v>385560</v>
      </c>
      <c r="N61" s="136"/>
      <c r="O61" s="137"/>
      <c r="P61" s="114">
        <v>385560</v>
      </c>
      <c r="Q61" s="113"/>
      <c r="R61" s="113"/>
      <c r="S61" s="115"/>
    </row>
    <row r="62" spans="1:19" x14ac:dyDescent="0.25">
      <c r="A62" s="123" t="s">
        <v>295</v>
      </c>
      <c r="B62" s="98">
        <v>2022</v>
      </c>
      <c r="C62" s="97" t="s">
        <v>276</v>
      </c>
      <c r="D62" s="98" t="s">
        <v>21</v>
      </c>
      <c r="E62" s="97" t="s">
        <v>148</v>
      </c>
      <c r="F62" s="97" t="s">
        <v>149</v>
      </c>
      <c r="G62" s="108">
        <v>0</v>
      </c>
      <c r="H62" s="97" t="s">
        <v>40</v>
      </c>
      <c r="I62" s="97" t="s">
        <v>25</v>
      </c>
      <c r="J62" s="97" t="s">
        <v>41</v>
      </c>
      <c r="K62" s="99">
        <v>0</v>
      </c>
      <c r="L62" s="136">
        <v>0</v>
      </c>
      <c r="M62" s="136">
        <v>800000</v>
      </c>
      <c r="N62" s="136">
        <v>0</v>
      </c>
      <c r="O62" s="133"/>
      <c r="P62" s="78">
        <v>800000</v>
      </c>
      <c r="Q62" s="99"/>
      <c r="R62" s="99"/>
      <c r="S62" s="100"/>
    </row>
    <row r="63" spans="1:19" x14ac:dyDescent="0.25">
      <c r="A63" s="123" t="s">
        <v>296</v>
      </c>
      <c r="B63" s="98">
        <v>2023</v>
      </c>
      <c r="C63" s="97" t="s">
        <v>276</v>
      </c>
      <c r="D63" s="98" t="s">
        <v>21</v>
      </c>
      <c r="E63" s="97" t="s">
        <v>148</v>
      </c>
      <c r="F63" s="97" t="s">
        <v>149</v>
      </c>
      <c r="G63" s="108">
        <v>0</v>
      </c>
      <c r="H63" s="97" t="s">
        <v>40</v>
      </c>
      <c r="I63" s="97" t="s">
        <v>25</v>
      </c>
      <c r="J63" s="97" t="s">
        <v>41</v>
      </c>
      <c r="K63" s="99"/>
      <c r="L63" s="136"/>
      <c r="M63" s="136">
        <v>841200</v>
      </c>
      <c r="N63" s="136"/>
      <c r="O63" s="133"/>
      <c r="P63" s="78">
        <v>841200</v>
      </c>
      <c r="Q63" s="99"/>
      <c r="R63" s="99"/>
      <c r="S63" s="100"/>
    </row>
    <row r="64" spans="1:19" x14ac:dyDescent="0.25">
      <c r="A64" s="123" t="s">
        <v>297</v>
      </c>
      <c r="B64" s="98">
        <v>2022</v>
      </c>
      <c r="C64" s="97" t="s">
        <v>20</v>
      </c>
      <c r="D64" s="98" t="s">
        <v>21</v>
      </c>
      <c r="E64" s="97" t="s">
        <v>57</v>
      </c>
      <c r="F64" s="97" t="s">
        <v>53</v>
      </c>
      <c r="G64" s="108">
        <v>0</v>
      </c>
      <c r="H64" s="97" t="s">
        <v>24</v>
      </c>
      <c r="I64" s="97" t="s">
        <v>25</v>
      </c>
      <c r="J64" s="97" t="s">
        <v>54</v>
      </c>
      <c r="K64" s="99">
        <v>0</v>
      </c>
      <c r="L64" s="136">
        <v>0</v>
      </c>
      <c r="M64" s="136">
        <v>0</v>
      </c>
      <c r="N64" s="136">
        <v>2461459.23</v>
      </c>
      <c r="O64" s="133"/>
      <c r="P64" s="78">
        <v>2461459.23</v>
      </c>
      <c r="Q64" s="99"/>
      <c r="R64" s="99"/>
      <c r="S64" s="100"/>
    </row>
    <row r="65" spans="1:19" x14ac:dyDescent="0.25">
      <c r="A65" s="123" t="s">
        <v>297</v>
      </c>
      <c r="B65" s="98">
        <v>2022</v>
      </c>
      <c r="C65" s="97" t="s">
        <v>20</v>
      </c>
      <c r="D65" s="98" t="s">
        <v>21</v>
      </c>
      <c r="E65" s="97" t="s">
        <v>57</v>
      </c>
      <c r="F65" s="97" t="s">
        <v>53</v>
      </c>
      <c r="G65" s="108">
        <v>0</v>
      </c>
      <c r="H65" s="97" t="s">
        <v>24</v>
      </c>
      <c r="I65" s="97" t="s">
        <v>25</v>
      </c>
      <c r="J65" s="97" t="s">
        <v>54</v>
      </c>
      <c r="K65" s="99"/>
      <c r="L65" s="136"/>
      <c r="M65" s="136"/>
      <c r="N65" s="136">
        <v>0</v>
      </c>
      <c r="O65" s="133"/>
      <c r="P65" s="78">
        <v>0</v>
      </c>
      <c r="Q65" s="99"/>
      <c r="R65" s="99"/>
      <c r="S65" s="100"/>
    </row>
    <row r="66" spans="1:19" x14ac:dyDescent="0.25">
      <c r="A66" s="123" t="s">
        <v>298</v>
      </c>
      <c r="B66" s="98">
        <v>2023</v>
      </c>
      <c r="C66" s="97" t="s">
        <v>20</v>
      </c>
      <c r="D66" s="98" t="s">
        <v>21</v>
      </c>
      <c r="E66" s="97" t="s">
        <v>57</v>
      </c>
      <c r="F66" s="97" t="s">
        <v>53</v>
      </c>
      <c r="G66" s="108">
        <v>0</v>
      </c>
      <c r="H66" s="97" t="s">
        <v>24</v>
      </c>
      <c r="I66" s="97" t="s">
        <v>25</v>
      </c>
      <c r="J66" s="97" t="s">
        <v>54</v>
      </c>
      <c r="K66" s="99"/>
      <c r="L66" s="136"/>
      <c r="M66" s="136"/>
      <c r="N66" s="136">
        <v>2461459.23</v>
      </c>
      <c r="O66" s="133"/>
      <c r="P66" s="78">
        <v>2461459.23</v>
      </c>
      <c r="Q66" s="99"/>
      <c r="R66" s="99"/>
      <c r="S66" s="100"/>
    </row>
    <row r="67" spans="1:19" x14ac:dyDescent="0.25">
      <c r="A67" s="123" t="s">
        <v>299</v>
      </c>
      <c r="B67" s="98">
        <v>2022</v>
      </c>
      <c r="C67" s="97" t="s">
        <v>300</v>
      </c>
      <c r="D67" s="98" t="s">
        <v>21</v>
      </c>
      <c r="E67" s="97" t="s">
        <v>75</v>
      </c>
      <c r="F67" s="97" t="s">
        <v>76</v>
      </c>
      <c r="G67" s="108">
        <v>0</v>
      </c>
      <c r="H67" s="97" t="s">
        <v>40</v>
      </c>
      <c r="I67" s="97" t="s">
        <v>77</v>
      </c>
      <c r="J67" s="97" t="s">
        <v>78</v>
      </c>
      <c r="K67" s="99">
        <v>0</v>
      </c>
      <c r="L67" s="136">
        <v>0</v>
      </c>
      <c r="M67" s="136">
        <v>0</v>
      </c>
      <c r="N67" s="136">
        <v>106637.61</v>
      </c>
      <c r="O67" s="133"/>
      <c r="P67" s="78">
        <v>106637.61</v>
      </c>
      <c r="Q67" s="99"/>
      <c r="R67" s="99"/>
      <c r="S67" s="100"/>
    </row>
    <row r="68" spans="1:19" x14ac:dyDescent="0.25">
      <c r="A68" s="123" t="s">
        <v>301</v>
      </c>
      <c r="B68" s="98">
        <v>2023</v>
      </c>
      <c r="C68" s="97" t="s">
        <v>300</v>
      </c>
      <c r="D68" s="98" t="s">
        <v>21</v>
      </c>
      <c r="E68" s="97" t="s">
        <v>75</v>
      </c>
      <c r="F68" s="97" t="s">
        <v>76</v>
      </c>
      <c r="G68" s="108">
        <v>0</v>
      </c>
      <c r="H68" s="97" t="s">
        <v>40</v>
      </c>
      <c r="I68" s="97" t="s">
        <v>77</v>
      </c>
      <c r="J68" s="97" t="s">
        <v>78</v>
      </c>
      <c r="K68" s="99"/>
      <c r="L68" s="136"/>
      <c r="M68" s="136"/>
      <c r="N68" s="136">
        <v>106637.61</v>
      </c>
      <c r="O68" s="133"/>
      <c r="P68" s="78">
        <v>106637.61</v>
      </c>
      <c r="Q68" s="99"/>
      <c r="R68" s="99"/>
      <c r="S68" s="100"/>
    </row>
    <row r="69" spans="1:19" x14ac:dyDescent="0.25">
      <c r="A69" s="123" t="s">
        <v>302</v>
      </c>
      <c r="B69" s="98">
        <v>2022</v>
      </c>
      <c r="C69" s="97" t="s">
        <v>20</v>
      </c>
      <c r="D69" s="98" t="s">
        <v>21</v>
      </c>
      <c r="E69" s="97" t="s">
        <v>168</v>
      </c>
      <c r="F69" s="97" t="s">
        <v>68</v>
      </c>
      <c r="G69" s="108">
        <v>0</v>
      </c>
      <c r="H69" s="97" t="s">
        <v>40</v>
      </c>
      <c r="I69" s="97" t="s">
        <v>25</v>
      </c>
      <c r="J69" s="97" t="s">
        <v>41</v>
      </c>
      <c r="K69" s="99">
        <v>0</v>
      </c>
      <c r="L69" s="136">
        <v>0</v>
      </c>
      <c r="M69" s="136">
        <v>1500000</v>
      </c>
      <c r="N69" s="136">
        <v>0</v>
      </c>
      <c r="O69" s="133"/>
      <c r="P69" s="78">
        <v>1500000</v>
      </c>
      <c r="Q69" s="99"/>
      <c r="R69" s="99"/>
      <c r="S69" s="100"/>
    </row>
    <row r="70" spans="1:19" x14ac:dyDescent="0.25">
      <c r="A70" s="123" t="s">
        <v>303</v>
      </c>
      <c r="B70" s="98">
        <v>2023</v>
      </c>
      <c r="C70" s="97" t="s">
        <v>20</v>
      </c>
      <c r="D70" s="98" t="s">
        <v>21</v>
      </c>
      <c r="E70" s="97" t="s">
        <v>168</v>
      </c>
      <c r="F70" s="97" t="s">
        <v>68</v>
      </c>
      <c r="G70" s="108">
        <v>0</v>
      </c>
      <c r="H70" s="97" t="s">
        <v>40</v>
      </c>
      <c r="I70" s="97" t="s">
        <v>25</v>
      </c>
      <c r="J70" s="97" t="s">
        <v>41</v>
      </c>
      <c r="K70" s="99"/>
      <c r="L70" s="136"/>
      <c r="M70" s="136">
        <v>0</v>
      </c>
      <c r="N70" s="136"/>
      <c r="O70" s="133"/>
      <c r="P70" s="78"/>
      <c r="Q70" s="99"/>
      <c r="R70" s="99"/>
      <c r="S70" s="100"/>
    </row>
    <row r="71" spans="1:19" x14ac:dyDescent="0.25">
      <c r="A71" s="123" t="s">
        <v>304</v>
      </c>
      <c r="B71" s="98">
        <v>2022</v>
      </c>
      <c r="C71" s="97" t="s">
        <v>81</v>
      </c>
      <c r="D71" s="98" t="s">
        <v>21</v>
      </c>
      <c r="E71" s="97" t="s">
        <v>86</v>
      </c>
      <c r="F71" s="97" t="s">
        <v>87</v>
      </c>
      <c r="G71" s="108">
        <v>0</v>
      </c>
      <c r="H71" s="97" t="s">
        <v>40</v>
      </c>
      <c r="I71" s="97" t="s">
        <v>25</v>
      </c>
      <c r="J71" s="97" t="s">
        <v>41</v>
      </c>
      <c r="K71" s="99">
        <v>0</v>
      </c>
      <c r="L71" s="136">
        <v>0</v>
      </c>
      <c r="M71" s="136">
        <v>450000</v>
      </c>
      <c r="N71" s="136">
        <v>0</v>
      </c>
      <c r="O71" s="133"/>
      <c r="P71" s="78">
        <v>450000</v>
      </c>
      <c r="Q71" s="99"/>
      <c r="R71" s="99"/>
      <c r="S71" s="100"/>
    </row>
    <row r="72" spans="1:19" x14ac:dyDescent="0.25">
      <c r="A72" s="123" t="s">
        <v>305</v>
      </c>
      <c r="B72" s="98">
        <v>2023</v>
      </c>
      <c r="C72" s="97" t="s">
        <v>81</v>
      </c>
      <c r="D72" s="98" t="s">
        <v>21</v>
      </c>
      <c r="E72" s="97" t="s">
        <v>86</v>
      </c>
      <c r="F72" s="97" t="s">
        <v>87</v>
      </c>
      <c r="G72" s="108">
        <v>0</v>
      </c>
      <c r="H72" s="97" t="s">
        <v>40</v>
      </c>
      <c r="I72" s="97" t="s">
        <v>25</v>
      </c>
      <c r="J72" s="97" t="s">
        <v>41</v>
      </c>
      <c r="K72" s="99"/>
      <c r="L72" s="136"/>
      <c r="M72" s="136">
        <v>0</v>
      </c>
      <c r="N72" s="136"/>
      <c r="O72" s="133"/>
      <c r="P72" s="78"/>
      <c r="Q72" s="99"/>
      <c r="R72" s="99"/>
      <c r="S72" s="100"/>
    </row>
    <row r="73" spans="1:19" x14ac:dyDescent="0.25">
      <c r="A73" s="123" t="s">
        <v>306</v>
      </c>
      <c r="B73" s="98">
        <v>2023</v>
      </c>
      <c r="C73" s="97" t="s">
        <v>20</v>
      </c>
      <c r="D73" s="98" t="s">
        <v>21</v>
      </c>
      <c r="E73" s="97" t="s">
        <v>131</v>
      </c>
      <c r="F73" s="97" t="s">
        <v>53</v>
      </c>
      <c r="G73" s="108">
        <v>0</v>
      </c>
      <c r="H73" s="97" t="s">
        <v>32</v>
      </c>
      <c r="I73" s="97" t="s">
        <v>24</v>
      </c>
      <c r="J73" s="97" t="s">
        <v>32</v>
      </c>
      <c r="K73" s="99">
        <v>0</v>
      </c>
      <c r="L73" s="136"/>
      <c r="M73" s="136"/>
      <c r="N73" s="136"/>
      <c r="O73" s="133"/>
      <c r="P73" s="78"/>
      <c r="Q73" s="99"/>
      <c r="R73" s="99"/>
      <c r="S73" s="100"/>
    </row>
    <row r="74" spans="1:19" x14ac:dyDescent="0.25">
      <c r="A74" s="123" t="s">
        <v>307</v>
      </c>
      <c r="B74" s="98">
        <v>2023</v>
      </c>
      <c r="C74" s="97" t="s">
        <v>20</v>
      </c>
      <c r="D74" s="98" t="s">
        <v>21</v>
      </c>
      <c r="E74" s="97" t="s">
        <v>66</v>
      </c>
      <c r="F74" s="97" t="s">
        <v>67</v>
      </c>
      <c r="G74" s="108">
        <v>0</v>
      </c>
      <c r="H74" s="97" t="s">
        <v>40</v>
      </c>
      <c r="I74" s="97" t="s">
        <v>25</v>
      </c>
      <c r="J74" s="97" t="s">
        <v>41</v>
      </c>
      <c r="K74" s="99"/>
      <c r="L74" s="136"/>
      <c r="M74" s="136">
        <v>0</v>
      </c>
      <c r="N74" s="136"/>
      <c r="O74" s="133"/>
      <c r="P74" s="78"/>
      <c r="Q74" s="99"/>
      <c r="R74" s="99"/>
      <c r="S74" s="100"/>
    </row>
    <row r="75" spans="1:19" x14ac:dyDescent="0.25">
      <c r="A75" s="123" t="s">
        <v>308</v>
      </c>
      <c r="B75" s="98">
        <v>2023</v>
      </c>
      <c r="C75" s="97" t="s">
        <v>20</v>
      </c>
      <c r="D75" s="98" t="s">
        <v>21</v>
      </c>
      <c r="E75" s="97" t="s">
        <v>71</v>
      </c>
      <c r="F75" s="97" t="s">
        <v>72</v>
      </c>
      <c r="G75" s="108">
        <v>0</v>
      </c>
      <c r="H75" s="97" t="s">
        <v>40</v>
      </c>
      <c r="I75" s="97" t="s">
        <v>25</v>
      </c>
      <c r="J75" s="97" t="s">
        <v>41</v>
      </c>
      <c r="K75" s="99"/>
      <c r="L75" s="136"/>
      <c r="M75" s="136">
        <v>500000</v>
      </c>
      <c r="N75" s="136"/>
      <c r="O75" s="133"/>
      <c r="P75" s="78">
        <v>500000</v>
      </c>
      <c r="Q75" s="99"/>
      <c r="R75" s="99"/>
      <c r="S75" s="100"/>
    </row>
    <row r="76" spans="1:19" x14ac:dyDescent="0.25">
      <c r="A76" s="123" t="s">
        <v>309</v>
      </c>
      <c r="B76" s="98">
        <v>2023</v>
      </c>
      <c r="C76" s="97" t="s">
        <v>276</v>
      </c>
      <c r="D76" s="98" t="s">
        <v>21</v>
      </c>
      <c r="E76" s="97" t="s">
        <v>145</v>
      </c>
      <c r="F76" s="97" t="s">
        <v>146</v>
      </c>
      <c r="G76" s="108">
        <v>0</v>
      </c>
      <c r="H76" s="97" t="s">
        <v>40</v>
      </c>
      <c r="I76" s="97" t="s">
        <v>25</v>
      </c>
      <c r="J76" s="97" t="s">
        <v>41</v>
      </c>
      <c r="K76" s="99"/>
      <c r="L76" s="136"/>
      <c r="M76" s="136">
        <v>1000000</v>
      </c>
      <c r="N76" s="136"/>
      <c r="O76" s="133"/>
      <c r="P76" s="78">
        <v>1000000</v>
      </c>
      <c r="Q76" s="99"/>
      <c r="R76" s="99"/>
      <c r="S76" s="100"/>
    </row>
    <row r="77" spans="1:19" x14ac:dyDescent="0.25">
      <c r="A77" s="123" t="s">
        <v>310</v>
      </c>
      <c r="B77" s="98">
        <v>2023</v>
      </c>
      <c r="C77" s="97" t="s">
        <v>20</v>
      </c>
      <c r="D77" s="98" t="s">
        <v>21</v>
      </c>
      <c r="E77" s="97" t="s">
        <v>171</v>
      </c>
      <c r="F77" s="97" t="s">
        <v>172</v>
      </c>
      <c r="G77" s="108">
        <v>0</v>
      </c>
      <c r="H77" s="97" t="s">
        <v>40</v>
      </c>
      <c r="I77" s="97" t="s">
        <v>25</v>
      </c>
      <c r="J77" s="97" t="s">
        <v>41</v>
      </c>
      <c r="K77" s="99"/>
      <c r="L77" s="136"/>
      <c r="M77" s="136">
        <v>200437.56</v>
      </c>
      <c r="N77" s="136"/>
      <c r="O77" s="133"/>
      <c r="P77" s="78">
        <v>200437.56</v>
      </c>
      <c r="Q77" s="99"/>
      <c r="R77" s="99"/>
      <c r="S77" s="100"/>
    </row>
    <row r="78" spans="1:19" x14ac:dyDescent="0.25">
      <c r="A78" s="123" t="s">
        <v>311</v>
      </c>
      <c r="B78" s="98">
        <v>2022</v>
      </c>
      <c r="C78" s="97" t="s">
        <v>43</v>
      </c>
      <c r="D78" s="98" t="s">
        <v>44</v>
      </c>
      <c r="E78" s="97" t="s">
        <v>312</v>
      </c>
      <c r="F78" s="97" t="s">
        <v>313</v>
      </c>
      <c r="G78" s="108">
        <v>0</v>
      </c>
      <c r="H78" s="97" t="s">
        <v>24</v>
      </c>
      <c r="I78" s="97" t="s">
        <v>24</v>
      </c>
      <c r="J78" s="97" t="s">
        <v>32</v>
      </c>
      <c r="K78" s="99">
        <v>0</v>
      </c>
      <c r="L78" s="136">
        <v>0</v>
      </c>
      <c r="M78" s="136">
        <v>0</v>
      </c>
      <c r="N78" s="136">
        <v>0</v>
      </c>
      <c r="O78" s="133"/>
      <c r="P78" s="78">
        <v>0</v>
      </c>
      <c r="Q78" s="99"/>
      <c r="R78" s="99"/>
      <c r="S78" s="100"/>
    </row>
    <row r="79" spans="1:19" x14ac:dyDescent="0.25">
      <c r="A79" s="123" t="s">
        <v>311</v>
      </c>
      <c r="B79" s="98">
        <v>2022</v>
      </c>
      <c r="C79" s="97" t="s">
        <v>43</v>
      </c>
      <c r="D79" s="98" t="s">
        <v>44</v>
      </c>
      <c r="E79" s="97" t="s">
        <v>312</v>
      </c>
      <c r="F79" s="97" t="s">
        <v>313</v>
      </c>
      <c r="G79" s="108">
        <v>0</v>
      </c>
      <c r="H79" s="97" t="s">
        <v>24</v>
      </c>
      <c r="I79" s="97" t="s">
        <v>24</v>
      </c>
      <c r="J79" s="97" t="s">
        <v>32</v>
      </c>
      <c r="K79" s="99">
        <v>0</v>
      </c>
      <c r="L79" s="136"/>
      <c r="M79" s="136"/>
      <c r="N79" s="136"/>
      <c r="O79" s="133"/>
      <c r="P79" s="78">
        <v>0</v>
      </c>
      <c r="Q79" s="99"/>
      <c r="R79" s="99"/>
      <c r="S79" s="100"/>
    </row>
    <row r="80" spans="1:19" x14ac:dyDescent="0.25">
      <c r="A80" s="123" t="s">
        <v>314</v>
      </c>
      <c r="B80" s="98">
        <v>2023</v>
      </c>
      <c r="C80" s="97" t="s">
        <v>43</v>
      </c>
      <c r="D80" s="98" t="s">
        <v>44</v>
      </c>
      <c r="E80" s="97" t="s">
        <v>312</v>
      </c>
      <c r="F80" s="97" t="s">
        <v>313</v>
      </c>
      <c r="G80" s="108">
        <v>0</v>
      </c>
      <c r="H80" s="97" t="s">
        <v>24</v>
      </c>
      <c r="I80" s="97" t="s">
        <v>24</v>
      </c>
      <c r="J80" s="97" t="s">
        <v>32</v>
      </c>
      <c r="K80" s="99">
        <v>0</v>
      </c>
      <c r="L80" s="136"/>
      <c r="M80" s="136"/>
      <c r="N80" s="136"/>
      <c r="O80" s="133"/>
      <c r="P80" s="78">
        <v>0</v>
      </c>
      <c r="Q80" s="99"/>
      <c r="R80" s="99"/>
      <c r="S80" s="100"/>
    </row>
    <row r="81" spans="1:19" x14ac:dyDescent="0.25">
      <c r="A81" s="123" t="s">
        <v>315</v>
      </c>
      <c r="B81" s="98">
        <v>2022</v>
      </c>
      <c r="C81" s="97" t="s">
        <v>180</v>
      </c>
      <c r="D81" s="98" t="s">
        <v>44</v>
      </c>
      <c r="E81" s="97" t="s">
        <v>181</v>
      </c>
      <c r="F81" s="97" t="s">
        <v>175</v>
      </c>
      <c r="G81" s="108">
        <v>0.15</v>
      </c>
      <c r="H81" s="97" t="s">
        <v>24</v>
      </c>
      <c r="I81" s="97" t="s">
        <v>24</v>
      </c>
      <c r="J81" s="97" t="s">
        <v>185</v>
      </c>
      <c r="K81" s="99">
        <v>18269354.210000001</v>
      </c>
      <c r="L81" s="136">
        <v>0</v>
      </c>
      <c r="M81" s="136">
        <v>0</v>
      </c>
      <c r="N81" s="136"/>
      <c r="O81" s="133"/>
      <c r="P81" s="78">
        <v>18269354.210000001</v>
      </c>
      <c r="Q81" s="99"/>
      <c r="R81" s="99"/>
      <c r="S81" s="100"/>
    </row>
    <row r="82" spans="1:19" x14ac:dyDescent="0.25">
      <c r="A82" s="123" t="s">
        <v>315</v>
      </c>
      <c r="B82" s="98">
        <v>2022</v>
      </c>
      <c r="C82" s="97" t="s">
        <v>180</v>
      </c>
      <c r="D82" s="98" t="s">
        <v>44</v>
      </c>
      <c r="E82" s="97" t="s">
        <v>181</v>
      </c>
      <c r="F82" s="97" t="s">
        <v>175</v>
      </c>
      <c r="G82" s="108">
        <v>0</v>
      </c>
      <c r="H82" s="97" t="s">
        <v>24</v>
      </c>
      <c r="I82" s="97" t="s">
        <v>24</v>
      </c>
      <c r="J82" s="97" t="s">
        <v>183</v>
      </c>
      <c r="K82" s="99">
        <v>0</v>
      </c>
      <c r="L82" s="136">
        <v>0</v>
      </c>
      <c r="M82" s="136">
        <v>0</v>
      </c>
      <c r="N82" s="136">
        <v>1000000</v>
      </c>
      <c r="O82" s="133"/>
      <c r="P82" s="78">
        <v>1000000</v>
      </c>
      <c r="Q82" s="99"/>
      <c r="R82" s="99"/>
      <c r="S82" s="100"/>
    </row>
    <row r="83" spans="1:19" x14ac:dyDescent="0.25">
      <c r="A83" s="123" t="s">
        <v>316</v>
      </c>
      <c r="B83" s="98">
        <v>2023</v>
      </c>
      <c r="C83" s="97" t="s">
        <v>180</v>
      </c>
      <c r="D83" s="98" t="s">
        <v>44</v>
      </c>
      <c r="E83" s="97" t="s">
        <v>181</v>
      </c>
      <c r="F83" s="97" t="s">
        <v>175</v>
      </c>
      <c r="G83" s="108">
        <v>0</v>
      </c>
      <c r="H83" s="97" t="s">
        <v>24</v>
      </c>
      <c r="I83" s="97" t="s">
        <v>24</v>
      </c>
      <c r="J83" s="97" t="s">
        <v>185</v>
      </c>
      <c r="K83" s="99"/>
      <c r="L83" s="136">
        <v>0</v>
      </c>
      <c r="M83" s="136"/>
      <c r="N83" s="136"/>
      <c r="O83" s="133"/>
      <c r="P83" s="78"/>
      <c r="Q83" s="99"/>
      <c r="R83" s="99"/>
      <c r="S83" s="100"/>
    </row>
    <row r="84" spans="1:19" x14ac:dyDescent="0.25">
      <c r="A84" s="123" t="s">
        <v>316</v>
      </c>
      <c r="B84" s="98">
        <v>2023</v>
      </c>
      <c r="C84" s="97" t="s">
        <v>180</v>
      </c>
      <c r="D84" s="98" t="s">
        <v>44</v>
      </c>
      <c r="E84" s="97" t="s">
        <v>181</v>
      </c>
      <c r="F84" s="97" t="s">
        <v>175</v>
      </c>
      <c r="G84" s="108">
        <v>0</v>
      </c>
      <c r="H84" s="97" t="s">
        <v>24</v>
      </c>
      <c r="I84" s="97" t="s">
        <v>24</v>
      </c>
      <c r="J84" s="97" t="s">
        <v>185</v>
      </c>
      <c r="K84" s="99">
        <v>7188311.9199999999</v>
      </c>
      <c r="L84" s="136"/>
      <c r="M84" s="136"/>
      <c r="N84" s="136"/>
      <c r="O84" s="133"/>
      <c r="P84" s="78">
        <v>7188311.9199999999</v>
      </c>
      <c r="Q84" s="99"/>
      <c r="R84" s="99"/>
      <c r="S84" s="100"/>
    </row>
    <row r="85" spans="1:19" x14ac:dyDescent="0.25">
      <c r="A85" s="123" t="s">
        <v>316</v>
      </c>
      <c r="B85" s="98">
        <v>2023</v>
      </c>
      <c r="C85" s="97" t="s">
        <v>180</v>
      </c>
      <c r="D85" s="98" t="s">
        <v>44</v>
      </c>
      <c r="E85" s="97" t="s">
        <v>181</v>
      </c>
      <c r="F85" s="97" t="s">
        <v>175</v>
      </c>
      <c r="G85" s="108">
        <v>0</v>
      </c>
      <c r="H85" s="97" t="s">
        <v>24</v>
      </c>
      <c r="I85" s="97" t="s">
        <v>24</v>
      </c>
      <c r="J85" s="97" t="s">
        <v>183</v>
      </c>
      <c r="K85" s="99"/>
      <c r="L85" s="136"/>
      <c r="M85" s="136"/>
      <c r="N85" s="136">
        <v>1000000</v>
      </c>
      <c r="O85" s="133"/>
      <c r="P85" s="78">
        <v>1000000</v>
      </c>
      <c r="Q85" s="99"/>
      <c r="R85" s="99"/>
      <c r="S85" s="100"/>
    </row>
    <row r="86" spans="1:19" x14ac:dyDescent="0.25">
      <c r="A86" s="123" t="s">
        <v>317</v>
      </c>
      <c r="B86" s="98">
        <v>2023</v>
      </c>
      <c r="C86" s="97" t="s">
        <v>43</v>
      </c>
      <c r="D86" s="98" t="s">
        <v>44</v>
      </c>
      <c r="E86" s="97" t="s">
        <v>45</v>
      </c>
      <c r="F86" s="97" t="s">
        <v>46</v>
      </c>
      <c r="G86" s="108">
        <v>0</v>
      </c>
      <c r="H86" s="97" t="s">
        <v>24</v>
      </c>
      <c r="I86" s="97" t="s">
        <v>24</v>
      </c>
      <c r="J86" s="97" t="s">
        <v>24</v>
      </c>
      <c r="K86" s="99"/>
      <c r="L86" s="136"/>
      <c r="M86" s="136">
        <v>379789.7</v>
      </c>
      <c r="N86" s="136"/>
      <c r="O86" s="133"/>
      <c r="P86" s="78">
        <v>379789.7</v>
      </c>
      <c r="Q86" s="99"/>
      <c r="R86" s="99"/>
      <c r="S86" s="100"/>
    </row>
    <row r="87" spans="1:19" x14ac:dyDescent="0.25">
      <c r="A87" s="123" t="s">
        <v>318</v>
      </c>
      <c r="B87" s="98">
        <v>2022</v>
      </c>
      <c r="C87" s="97" t="s">
        <v>43</v>
      </c>
      <c r="D87" s="98" t="s">
        <v>44</v>
      </c>
      <c r="E87" s="97" t="s">
        <v>319</v>
      </c>
      <c r="F87" s="97" t="s">
        <v>153</v>
      </c>
      <c r="G87" s="108">
        <v>0</v>
      </c>
      <c r="H87" s="97" t="s">
        <v>24</v>
      </c>
      <c r="I87" s="97" t="s">
        <v>24</v>
      </c>
      <c r="J87" s="97" t="s">
        <v>54</v>
      </c>
      <c r="K87" s="99">
        <v>0</v>
      </c>
      <c r="L87" s="136">
        <v>0</v>
      </c>
      <c r="M87" s="136">
        <v>670000</v>
      </c>
      <c r="N87" s="136">
        <v>13278268.970000001</v>
      </c>
      <c r="O87" s="133"/>
      <c r="P87" s="78">
        <v>13948268.970000001</v>
      </c>
      <c r="Q87" s="99"/>
      <c r="R87" s="99"/>
      <c r="S87" s="100"/>
    </row>
    <row r="88" spans="1:19" x14ac:dyDescent="0.25">
      <c r="A88" s="123" t="s">
        <v>320</v>
      </c>
      <c r="B88" s="98">
        <v>2023</v>
      </c>
      <c r="C88" s="97" t="s">
        <v>43</v>
      </c>
      <c r="D88" s="98" t="s">
        <v>44</v>
      </c>
      <c r="E88" s="97" t="s">
        <v>319</v>
      </c>
      <c r="F88" s="97" t="s">
        <v>153</v>
      </c>
      <c r="G88" s="108">
        <v>0</v>
      </c>
      <c r="H88" s="97" t="s">
        <v>24</v>
      </c>
      <c r="I88" s="97" t="s">
        <v>24</v>
      </c>
      <c r="J88" s="97" t="s">
        <v>64</v>
      </c>
      <c r="K88" s="99">
        <v>1000000</v>
      </c>
      <c r="L88" s="136"/>
      <c r="M88" s="136"/>
      <c r="N88" s="136"/>
      <c r="O88" s="133"/>
      <c r="P88" s="78">
        <v>1000000</v>
      </c>
      <c r="Q88" s="99"/>
      <c r="R88" s="99"/>
      <c r="S88" s="100"/>
    </row>
    <row r="89" spans="1:19" x14ac:dyDescent="0.25">
      <c r="A89" s="123" t="s">
        <v>320</v>
      </c>
      <c r="B89" s="98">
        <v>2023</v>
      </c>
      <c r="C89" s="97" t="s">
        <v>43</v>
      </c>
      <c r="D89" s="98" t="s">
        <v>44</v>
      </c>
      <c r="E89" s="97" t="s">
        <v>319</v>
      </c>
      <c r="F89" s="97" t="s">
        <v>153</v>
      </c>
      <c r="G89" s="108">
        <v>0</v>
      </c>
      <c r="H89" s="97" t="s">
        <v>24</v>
      </c>
      <c r="I89" s="97" t="s">
        <v>24</v>
      </c>
      <c r="J89" s="97" t="s">
        <v>54</v>
      </c>
      <c r="K89" s="99"/>
      <c r="L89" s="136"/>
      <c r="M89" s="136"/>
      <c r="N89" s="136">
        <v>13948268.970000001</v>
      </c>
      <c r="O89" s="133"/>
      <c r="P89" s="78">
        <v>13948268.970000001</v>
      </c>
      <c r="Q89" s="99"/>
      <c r="R89" s="99"/>
      <c r="S89" s="100"/>
    </row>
    <row r="90" spans="1:19" x14ac:dyDescent="0.25">
      <c r="A90" s="123" t="s">
        <v>321</v>
      </c>
      <c r="B90" s="98">
        <v>2022</v>
      </c>
      <c r="C90" s="97" t="s">
        <v>43</v>
      </c>
      <c r="D90" s="98" t="s">
        <v>44</v>
      </c>
      <c r="E90" s="97" t="s">
        <v>152</v>
      </c>
      <c r="F90" s="97" t="s">
        <v>153</v>
      </c>
      <c r="G90" s="108">
        <v>0</v>
      </c>
      <c r="H90" s="97" t="s">
        <v>24</v>
      </c>
      <c r="I90" s="97" t="s">
        <v>24</v>
      </c>
      <c r="J90" s="97" t="s">
        <v>61</v>
      </c>
      <c r="K90" s="99">
        <v>0</v>
      </c>
      <c r="L90" s="136">
        <v>0</v>
      </c>
      <c r="M90" s="136">
        <v>1300000</v>
      </c>
      <c r="N90" s="136">
        <v>2932522.4</v>
      </c>
      <c r="O90" s="133"/>
      <c r="P90" s="78">
        <v>4232522.4000000004</v>
      </c>
      <c r="Q90" s="99"/>
      <c r="R90" s="99"/>
      <c r="S90" s="100"/>
    </row>
    <row r="91" spans="1:19" x14ac:dyDescent="0.25">
      <c r="A91" s="123" t="s">
        <v>322</v>
      </c>
      <c r="B91" s="98">
        <v>2023</v>
      </c>
      <c r="C91" s="97" t="s">
        <v>43</v>
      </c>
      <c r="D91" s="98" t="s">
        <v>44</v>
      </c>
      <c r="E91" s="97" t="s">
        <v>152</v>
      </c>
      <c r="F91" s="97" t="s">
        <v>153</v>
      </c>
      <c r="G91" s="108">
        <v>0</v>
      </c>
      <c r="H91" s="97" t="s">
        <v>24</v>
      </c>
      <c r="I91" s="97" t="s">
        <v>24</v>
      </c>
      <c r="J91" s="97" t="s">
        <v>61</v>
      </c>
      <c r="K91" s="99">
        <v>1000000</v>
      </c>
      <c r="L91" s="136"/>
      <c r="M91" s="136"/>
      <c r="N91" s="136"/>
      <c r="O91" s="133"/>
      <c r="P91" s="78">
        <v>1000000</v>
      </c>
      <c r="Q91" s="99"/>
      <c r="R91" s="99"/>
      <c r="S91" s="100"/>
    </row>
    <row r="92" spans="1:19" x14ac:dyDescent="0.25">
      <c r="A92" s="123" t="s">
        <v>322</v>
      </c>
      <c r="B92" s="98">
        <v>2023</v>
      </c>
      <c r="C92" s="97" t="s">
        <v>43</v>
      </c>
      <c r="D92" s="98" t="s">
        <v>44</v>
      </c>
      <c r="E92" s="97" t="s">
        <v>152</v>
      </c>
      <c r="F92" s="97" t="s">
        <v>153</v>
      </c>
      <c r="G92" s="108">
        <v>0</v>
      </c>
      <c r="H92" s="97" t="s">
        <v>24</v>
      </c>
      <c r="I92" s="97" t="s">
        <v>24</v>
      </c>
      <c r="J92" s="97" t="s">
        <v>61</v>
      </c>
      <c r="K92" s="99"/>
      <c r="L92" s="136"/>
      <c r="M92" s="136">
        <v>250000</v>
      </c>
      <c r="N92" s="136"/>
      <c r="O92" s="133"/>
      <c r="P92" s="78">
        <v>250000</v>
      </c>
      <c r="Q92" s="99"/>
      <c r="R92" s="99"/>
      <c r="S92" s="100"/>
    </row>
    <row r="93" spans="1:19" x14ac:dyDescent="0.25">
      <c r="A93" s="123" t="s">
        <v>322</v>
      </c>
      <c r="B93" s="98">
        <v>2023</v>
      </c>
      <c r="C93" s="97" t="s">
        <v>43</v>
      </c>
      <c r="D93" s="98" t="s">
        <v>44</v>
      </c>
      <c r="E93" s="97" t="s">
        <v>152</v>
      </c>
      <c r="F93" s="97" t="s">
        <v>153</v>
      </c>
      <c r="G93" s="108">
        <v>0</v>
      </c>
      <c r="H93" s="97" t="s">
        <v>24</v>
      </c>
      <c r="I93" s="97" t="s">
        <v>24</v>
      </c>
      <c r="J93" s="97" t="s">
        <v>61</v>
      </c>
      <c r="K93" s="99"/>
      <c r="L93" s="136"/>
      <c r="M93" s="136"/>
      <c r="N93" s="136">
        <v>3602522.4</v>
      </c>
      <c r="O93" s="133"/>
      <c r="P93" s="78">
        <v>3602522.4</v>
      </c>
      <c r="Q93" s="99"/>
      <c r="R93" s="99"/>
      <c r="S93" s="100"/>
    </row>
    <row r="94" spans="1:19" x14ac:dyDescent="0.25">
      <c r="A94" s="123" t="s">
        <v>323</v>
      </c>
      <c r="B94" s="98">
        <v>2022</v>
      </c>
      <c r="C94" s="97" t="s">
        <v>43</v>
      </c>
      <c r="D94" s="98" t="s">
        <v>44</v>
      </c>
      <c r="E94" s="97" t="s">
        <v>155</v>
      </c>
      <c r="F94" s="97" t="s">
        <v>153</v>
      </c>
      <c r="G94" s="108">
        <v>0</v>
      </c>
      <c r="H94" s="97" t="s">
        <v>24</v>
      </c>
      <c r="I94" s="97" t="s">
        <v>24</v>
      </c>
      <c r="J94" s="97" t="s">
        <v>64</v>
      </c>
      <c r="K94" s="99"/>
      <c r="L94" s="136"/>
      <c r="M94" s="136">
        <v>1000000</v>
      </c>
      <c r="N94" s="136">
        <v>18444293.600000001</v>
      </c>
      <c r="O94" s="133"/>
      <c r="P94" s="78">
        <v>19444293.600000001</v>
      </c>
      <c r="Q94" s="99"/>
      <c r="R94" s="99"/>
      <c r="S94" s="100"/>
    </row>
    <row r="95" spans="1:19" x14ac:dyDescent="0.25">
      <c r="A95" s="123" t="s">
        <v>324</v>
      </c>
      <c r="B95" s="98">
        <v>2023</v>
      </c>
      <c r="C95" s="97" t="s">
        <v>43</v>
      </c>
      <c r="D95" s="98" t="s">
        <v>44</v>
      </c>
      <c r="E95" s="97" t="s">
        <v>155</v>
      </c>
      <c r="F95" s="97" t="s">
        <v>153</v>
      </c>
      <c r="G95" s="108">
        <v>0</v>
      </c>
      <c r="H95" s="97" t="s">
        <v>24</v>
      </c>
      <c r="I95" s="97" t="s">
        <v>24</v>
      </c>
      <c r="J95" s="97" t="s">
        <v>64</v>
      </c>
      <c r="K95" s="99">
        <v>1000000</v>
      </c>
      <c r="L95" s="136"/>
      <c r="M95" s="136"/>
      <c r="N95" s="136"/>
      <c r="O95" s="133"/>
      <c r="P95" s="78">
        <v>1000000</v>
      </c>
      <c r="Q95" s="99"/>
      <c r="R95" s="99"/>
      <c r="S95" s="100"/>
    </row>
    <row r="96" spans="1:19" x14ac:dyDescent="0.25">
      <c r="A96" s="123" t="s">
        <v>324</v>
      </c>
      <c r="B96" s="98">
        <v>2023</v>
      </c>
      <c r="C96" s="97" t="s">
        <v>43</v>
      </c>
      <c r="D96" s="98" t="s">
        <v>44</v>
      </c>
      <c r="E96" s="97" t="s">
        <v>155</v>
      </c>
      <c r="F96" s="97" t="s">
        <v>153</v>
      </c>
      <c r="G96" s="108">
        <v>0</v>
      </c>
      <c r="H96" s="97" t="s">
        <v>24</v>
      </c>
      <c r="I96" s="97" t="s">
        <v>24</v>
      </c>
      <c r="J96" s="97" t="s">
        <v>64</v>
      </c>
      <c r="K96" s="99"/>
      <c r="L96" s="136"/>
      <c r="M96" s="136"/>
      <c r="N96" s="136">
        <v>20414293.600000001</v>
      </c>
      <c r="O96" s="133"/>
      <c r="P96" s="78">
        <v>20414293.600000001</v>
      </c>
      <c r="Q96" s="99"/>
      <c r="R96" s="99"/>
      <c r="S96" s="100"/>
    </row>
    <row r="97" spans="1:19" x14ac:dyDescent="0.25">
      <c r="A97" s="123" t="s">
        <v>325</v>
      </c>
      <c r="B97" s="98">
        <v>2022</v>
      </c>
      <c r="C97" s="97" t="s">
        <v>43</v>
      </c>
      <c r="D97" s="98" t="s">
        <v>44</v>
      </c>
      <c r="E97" s="97" t="s">
        <v>178</v>
      </c>
      <c r="F97" s="97" t="s">
        <v>153</v>
      </c>
      <c r="G97" s="108">
        <v>0</v>
      </c>
      <c r="H97" s="97" t="s">
        <v>24</v>
      </c>
      <c r="I97" s="97" t="s">
        <v>24</v>
      </c>
      <c r="J97" s="97" t="s">
        <v>54</v>
      </c>
      <c r="K97" s="99">
        <v>0</v>
      </c>
      <c r="L97" s="136">
        <v>0</v>
      </c>
      <c r="M97" s="136">
        <v>0</v>
      </c>
      <c r="N97" s="136">
        <v>13948268.970000001</v>
      </c>
      <c r="O97" s="133"/>
      <c r="P97" s="78">
        <v>13948268.970000001</v>
      </c>
      <c r="Q97" s="99"/>
      <c r="R97" s="99"/>
      <c r="S97" s="100"/>
    </row>
    <row r="98" spans="1:19" x14ac:dyDescent="0.25">
      <c r="A98" s="123" t="s">
        <v>326</v>
      </c>
      <c r="B98" s="98">
        <v>2023</v>
      </c>
      <c r="C98" s="97" t="s">
        <v>43</v>
      </c>
      <c r="D98" s="98" t="s">
        <v>44</v>
      </c>
      <c r="E98" s="97" t="s">
        <v>178</v>
      </c>
      <c r="F98" s="97" t="s">
        <v>153</v>
      </c>
      <c r="G98" s="108">
        <v>0</v>
      </c>
      <c r="H98" s="97" t="s">
        <v>24</v>
      </c>
      <c r="I98" s="97" t="s">
        <v>24</v>
      </c>
      <c r="J98" s="97" t="s">
        <v>54</v>
      </c>
      <c r="K98" s="99"/>
      <c r="L98" s="136"/>
      <c r="M98" s="136"/>
      <c r="N98" s="136">
        <v>13948268.970000001</v>
      </c>
      <c r="O98" s="133"/>
      <c r="P98" s="78">
        <v>13948268.970000001</v>
      </c>
      <c r="Q98" s="99"/>
      <c r="R98" s="99"/>
      <c r="S98" s="100"/>
    </row>
    <row r="99" spans="1:19" x14ac:dyDescent="0.25">
      <c r="A99" s="123" t="s">
        <v>327</v>
      </c>
      <c r="B99" s="98">
        <v>2022</v>
      </c>
      <c r="C99" s="97" t="s">
        <v>43</v>
      </c>
      <c r="D99" s="98" t="s">
        <v>44</v>
      </c>
      <c r="E99" s="97" t="s">
        <v>157</v>
      </c>
      <c r="F99" s="97" t="s">
        <v>158</v>
      </c>
      <c r="G99" s="108">
        <v>0</v>
      </c>
      <c r="H99" s="97" t="s">
        <v>24</v>
      </c>
      <c r="I99" s="97" t="s">
        <v>24</v>
      </c>
      <c r="J99" s="97" t="s">
        <v>32</v>
      </c>
      <c r="K99" s="99">
        <v>0</v>
      </c>
      <c r="L99" s="136">
        <v>0</v>
      </c>
      <c r="M99" s="136">
        <v>0</v>
      </c>
      <c r="N99" s="136">
        <v>1500000</v>
      </c>
      <c r="O99" s="133"/>
      <c r="P99" s="78">
        <v>1500000</v>
      </c>
      <c r="Q99" s="99"/>
      <c r="R99" s="99"/>
      <c r="S99" s="100"/>
    </row>
    <row r="100" spans="1:19" x14ac:dyDescent="0.25">
      <c r="A100" s="123" t="s">
        <v>328</v>
      </c>
      <c r="B100" s="98">
        <v>2023</v>
      </c>
      <c r="C100" s="97" t="s">
        <v>43</v>
      </c>
      <c r="D100" s="98" t="s">
        <v>44</v>
      </c>
      <c r="E100" s="97" t="s">
        <v>157</v>
      </c>
      <c r="F100" s="97" t="s">
        <v>158</v>
      </c>
      <c r="G100" s="108">
        <v>0</v>
      </c>
      <c r="H100" s="97" t="s">
        <v>24</v>
      </c>
      <c r="I100" s="97" t="s">
        <v>24</v>
      </c>
      <c r="J100" s="97" t="s">
        <v>32</v>
      </c>
      <c r="K100" s="99"/>
      <c r="L100" s="136"/>
      <c r="M100" s="136"/>
      <c r="N100" s="136">
        <v>1500000</v>
      </c>
      <c r="O100" s="133"/>
      <c r="P100" s="78">
        <v>1500000</v>
      </c>
      <c r="Q100" s="99"/>
      <c r="R100" s="99"/>
      <c r="S100" s="100"/>
    </row>
    <row r="101" spans="1:19" x14ac:dyDescent="0.25">
      <c r="A101" s="123" t="s">
        <v>329</v>
      </c>
      <c r="B101" s="98">
        <v>2022</v>
      </c>
      <c r="C101" s="97" t="s">
        <v>43</v>
      </c>
      <c r="D101" s="98" t="s">
        <v>44</v>
      </c>
      <c r="E101" s="97" t="s">
        <v>160</v>
      </c>
      <c r="F101" s="97" t="s">
        <v>161</v>
      </c>
      <c r="G101" s="108">
        <v>0</v>
      </c>
      <c r="H101" s="97" t="s">
        <v>24</v>
      </c>
      <c r="I101" s="97" t="s">
        <v>24</v>
      </c>
      <c r="J101" s="97" t="s">
        <v>35</v>
      </c>
      <c r="K101" s="99">
        <v>0</v>
      </c>
      <c r="L101" s="136">
        <v>0</v>
      </c>
      <c r="M101" s="136">
        <v>0</v>
      </c>
      <c r="N101" s="136">
        <v>196916738.44</v>
      </c>
      <c r="O101" s="133"/>
      <c r="P101" s="78">
        <v>196916738.44</v>
      </c>
      <c r="Q101" s="99"/>
      <c r="R101" s="99"/>
      <c r="S101" s="100"/>
    </row>
    <row r="102" spans="1:19" x14ac:dyDescent="0.25">
      <c r="A102" s="123" t="s">
        <v>330</v>
      </c>
      <c r="B102" s="98">
        <v>2023</v>
      </c>
      <c r="C102" s="97" t="s">
        <v>43</v>
      </c>
      <c r="D102" s="98" t="s">
        <v>44</v>
      </c>
      <c r="E102" s="97" t="s">
        <v>160</v>
      </c>
      <c r="F102" s="97" t="s">
        <v>161</v>
      </c>
      <c r="G102" s="108">
        <v>0</v>
      </c>
      <c r="H102" s="97" t="s">
        <v>24</v>
      </c>
      <c r="I102" s="97" t="s">
        <v>24</v>
      </c>
      <c r="J102" s="97" t="s">
        <v>35</v>
      </c>
      <c r="K102" s="99"/>
      <c r="L102" s="136"/>
      <c r="M102" s="136"/>
      <c r="N102" s="136">
        <v>196916738.44</v>
      </c>
      <c r="O102" s="133"/>
      <c r="P102" s="78">
        <v>196916738.44</v>
      </c>
      <c r="Q102" s="99"/>
      <c r="R102" s="99"/>
      <c r="S102" s="100"/>
    </row>
    <row r="103" spans="1:19" x14ac:dyDescent="0.25">
      <c r="A103" s="123" t="s">
        <v>331</v>
      </c>
      <c r="B103" s="98">
        <v>2022</v>
      </c>
      <c r="C103" s="97" t="s">
        <v>43</v>
      </c>
      <c r="D103" s="98" t="s">
        <v>44</v>
      </c>
      <c r="E103" s="97" t="s">
        <v>163</v>
      </c>
      <c r="F103" s="97" t="s">
        <v>164</v>
      </c>
      <c r="G103" s="108">
        <v>0</v>
      </c>
      <c r="H103" s="97" t="s">
        <v>24</v>
      </c>
      <c r="I103" s="97" t="s">
        <v>25</v>
      </c>
      <c r="J103" s="97" t="s">
        <v>165</v>
      </c>
      <c r="K103" s="99">
        <v>0</v>
      </c>
      <c r="L103" s="136">
        <v>0</v>
      </c>
      <c r="M103" s="136">
        <v>0</v>
      </c>
      <c r="N103" s="136">
        <v>20497153.010000002</v>
      </c>
      <c r="O103" s="133"/>
      <c r="P103" s="78">
        <v>20497153.010000002</v>
      </c>
      <c r="Q103" s="99"/>
      <c r="R103" s="99"/>
      <c r="S103" s="100"/>
    </row>
    <row r="104" spans="1:19" x14ac:dyDescent="0.25">
      <c r="A104" s="123" t="s">
        <v>332</v>
      </c>
      <c r="B104" s="98">
        <v>2023</v>
      </c>
      <c r="C104" s="97" t="s">
        <v>43</v>
      </c>
      <c r="D104" s="98" t="s">
        <v>44</v>
      </c>
      <c r="E104" s="97" t="s">
        <v>163</v>
      </c>
      <c r="F104" s="97" t="s">
        <v>164</v>
      </c>
      <c r="G104" s="108">
        <v>0</v>
      </c>
      <c r="H104" s="97" t="s">
        <v>24</v>
      </c>
      <c r="I104" s="97" t="s">
        <v>25</v>
      </c>
      <c r="J104" s="97" t="s">
        <v>165</v>
      </c>
      <c r="K104" s="99"/>
      <c r="L104" s="136"/>
      <c r="M104" s="136"/>
      <c r="N104" s="136">
        <v>20497153.010000002</v>
      </c>
      <c r="O104" s="133"/>
      <c r="P104" s="78">
        <v>20497153.010000002</v>
      </c>
      <c r="Q104" s="99"/>
      <c r="R104" s="99"/>
      <c r="S104" s="100"/>
    </row>
    <row r="105" spans="1:19" x14ac:dyDescent="0.25">
      <c r="A105" s="123" t="s">
        <v>333</v>
      </c>
      <c r="B105" s="98">
        <v>2022</v>
      </c>
      <c r="C105" s="97" t="s">
        <v>180</v>
      </c>
      <c r="D105" s="98" t="s">
        <v>44</v>
      </c>
      <c r="E105" s="97" t="s">
        <v>187</v>
      </c>
      <c r="F105" s="97" t="s">
        <v>188</v>
      </c>
      <c r="G105" s="108">
        <v>0</v>
      </c>
      <c r="H105" s="97" t="s">
        <v>169</v>
      </c>
      <c r="I105" s="97" t="s">
        <v>25</v>
      </c>
      <c r="J105" s="97" t="s">
        <v>41</v>
      </c>
      <c r="K105" s="99">
        <v>0</v>
      </c>
      <c r="L105" s="136">
        <v>0</v>
      </c>
      <c r="M105" s="136">
        <v>1000000</v>
      </c>
      <c r="N105" s="136">
        <v>0</v>
      </c>
      <c r="O105" s="133"/>
      <c r="P105" s="78">
        <v>1000000</v>
      </c>
      <c r="Q105" s="99"/>
      <c r="R105" s="99"/>
      <c r="S105" s="100"/>
    </row>
    <row r="106" spans="1:19" x14ac:dyDescent="0.25">
      <c r="A106" s="123" t="s">
        <v>334</v>
      </c>
      <c r="B106" s="98">
        <v>2023</v>
      </c>
      <c r="C106" s="97" t="s">
        <v>43</v>
      </c>
      <c r="D106" s="98" t="s">
        <v>44</v>
      </c>
      <c r="E106" s="97" t="s">
        <v>174</v>
      </c>
      <c r="F106" s="97" t="s">
        <v>175</v>
      </c>
      <c r="G106" s="108">
        <v>0</v>
      </c>
      <c r="H106" s="97" t="s">
        <v>24</v>
      </c>
      <c r="I106" s="97" t="s">
        <v>24</v>
      </c>
      <c r="J106" s="97" t="s">
        <v>176</v>
      </c>
      <c r="K106" s="99">
        <v>0</v>
      </c>
      <c r="L106" s="136"/>
      <c r="M106" s="136"/>
      <c r="N106" s="136"/>
      <c r="O106" s="133"/>
      <c r="P106" s="78"/>
      <c r="Q106" s="99"/>
      <c r="R106" s="99"/>
      <c r="S106" s="100"/>
    </row>
    <row r="107" spans="1:19" x14ac:dyDescent="0.25">
      <c r="A107" s="123" t="s">
        <v>334</v>
      </c>
      <c r="B107" s="98">
        <v>2023</v>
      </c>
      <c r="C107" s="97" t="s">
        <v>43</v>
      </c>
      <c r="D107" s="98" t="s">
        <v>44</v>
      </c>
      <c r="E107" s="97" t="s">
        <v>187</v>
      </c>
      <c r="F107" s="97" t="s">
        <v>188</v>
      </c>
      <c r="G107" s="108">
        <v>0</v>
      </c>
      <c r="H107" s="97" t="s">
        <v>169</v>
      </c>
      <c r="I107" s="97" t="s">
        <v>25</v>
      </c>
      <c r="J107" s="97" t="s">
        <v>41</v>
      </c>
      <c r="K107" s="99"/>
      <c r="L107" s="136"/>
      <c r="M107" s="136">
        <v>400000</v>
      </c>
      <c r="N107" s="136"/>
      <c r="O107" s="133"/>
      <c r="P107" s="78">
        <v>400000</v>
      </c>
      <c r="Q107" s="99"/>
      <c r="R107" s="99"/>
      <c r="S107" s="100"/>
    </row>
    <row r="108" spans="1:19" x14ac:dyDescent="0.25">
      <c r="A108" s="123" t="s">
        <v>335</v>
      </c>
      <c r="B108" s="98">
        <v>2022</v>
      </c>
      <c r="C108" s="97" t="s">
        <v>336</v>
      </c>
      <c r="D108" s="98" t="s">
        <v>192</v>
      </c>
      <c r="E108" s="97" t="s">
        <v>203</v>
      </c>
      <c r="F108" s="97" t="s">
        <v>337</v>
      </c>
      <c r="G108" s="108">
        <v>0</v>
      </c>
      <c r="H108" s="97" t="s">
        <v>24</v>
      </c>
      <c r="I108" s="97" t="s">
        <v>25</v>
      </c>
      <c r="J108" s="97" t="s">
        <v>195</v>
      </c>
      <c r="K108" s="99">
        <v>0</v>
      </c>
      <c r="L108" s="136">
        <v>289486.78999999998</v>
      </c>
      <c r="M108" s="136">
        <v>0</v>
      </c>
      <c r="N108" s="136">
        <v>0</v>
      </c>
      <c r="O108" s="133"/>
      <c r="P108" s="78">
        <v>289486.78999999998</v>
      </c>
      <c r="Q108" s="99"/>
      <c r="R108" s="99"/>
      <c r="S108" s="100"/>
    </row>
    <row r="109" spans="1:19" x14ac:dyDescent="0.25">
      <c r="A109" s="123" t="s">
        <v>335</v>
      </c>
      <c r="B109" s="98">
        <v>2022</v>
      </c>
      <c r="C109" s="97" t="s">
        <v>336</v>
      </c>
      <c r="D109" s="98" t="s">
        <v>192</v>
      </c>
      <c r="E109" s="97" t="s">
        <v>203</v>
      </c>
      <c r="F109" s="97" t="s">
        <v>204</v>
      </c>
      <c r="G109" s="108">
        <v>0</v>
      </c>
      <c r="H109" s="97" t="s">
        <v>24</v>
      </c>
      <c r="I109" s="97" t="s">
        <v>25</v>
      </c>
      <c r="J109" s="97" t="s">
        <v>195</v>
      </c>
      <c r="K109" s="99">
        <v>0</v>
      </c>
      <c r="L109" s="136">
        <v>0</v>
      </c>
      <c r="M109" s="136">
        <v>1150000</v>
      </c>
      <c r="N109" s="136">
        <v>0</v>
      </c>
      <c r="O109" s="133"/>
      <c r="P109" s="78">
        <v>1150000</v>
      </c>
      <c r="Q109" s="99"/>
      <c r="R109" s="99"/>
      <c r="S109" s="100"/>
    </row>
    <row r="110" spans="1:19" x14ac:dyDescent="0.25">
      <c r="A110" s="123" t="s">
        <v>338</v>
      </c>
      <c r="B110" s="98">
        <v>2023</v>
      </c>
      <c r="C110" s="97" t="s">
        <v>336</v>
      </c>
      <c r="D110" s="98" t="s">
        <v>192</v>
      </c>
      <c r="E110" s="97" t="s">
        <v>203</v>
      </c>
      <c r="F110" s="97" t="s">
        <v>337</v>
      </c>
      <c r="G110" s="108">
        <v>0</v>
      </c>
      <c r="H110" s="97" t="s">
        <v>24</v>
      </c>
      <c r="I110" s="97" t="s">
        <v>25</v>
      </c>
      <c r="J110" s="97" t="s">
        <v>195</v>
      </c>
      <c r="K110" s="99"/>
      <c r="L110" s="136">
        <v>0</v>
      </c>
      <c r="M110" s="136"/>
      <c r="N110" s="136"/>
      <c r="O110" s="133"/>
      <c r="P110" s="78"/>
      <c r="Q110" s="99"/>
      <c r="R110" s="99"/>
      <c r="S110" s="100"/>
    </row>
    <row r="111" spans="1:19" x14ac:dyDescent="0.25">
      <c r="A111" s="123" t="s">
        <v>338</v>
      </c>
      <c r="B111" s="98">
        <v>2023</v>
      </c>
      <c r="C111" s="97" t="s">
        <v>336</v>
      </c>
      <c r="D111" s="98" t="s">
        <v>192</v>
      </c>
      <c r="E111" s="97" t="s">
        <v>203</v>
      </c>
      <c r="F111" s="97" t="s">
        <v>204</v>
      </c>
      <c r="G111" s="108">
        <v>0</v>
      </c>
      <c r="H111" s="97" t="s">
        <v>24</v>
      </c>
      <c r="I111" s="97" t="s">
        <v>25</v>
      </c>
      <c r="J111" s="97" t="s">
        <v>195</v>
      </c>
      <c r="K111" s="99"/>
      <c r="L111" s="136"/>
      <c r="M111" s="136">
        <v>150000</v>
      </c>
      <c r="N111" s="136"/>
      <c r="O111" s="133"/>
      <c r="P111" s="78">
        <v>150000</v>
      </c>
      <c r="Q111" s="99"/>
      <c r="R111" s="99"/>
      <c r="S111" s="100"/>
    </row>
    <row r="112" spans="1:19" x14ac:dyDescent="0.25">
      <c r="A112" s="123" t="s">
        <v>339</v>
      </c>
      <c r="B112" s="98">
        <v>2022</v>
      </c>
      <c r="C112" s="97" t="s">
        <v>336</v>
      </c>
      <c r="D112" s="98" t="s">
        <v>192</v>
      </c>
      <c r="E112" s="97" t="s">
        <v>208</v>
      </c>
      <c r="F112" s="97" t="s">
        <v>213</v>
      </c>
      <c r="G112" s="108">
        <v>0</v>
      </c>
      <c r="H112" s="97" t="s">
        <v>32</v>
      </c>
      <c r="I112" s="97" t="s">
        <v>25</v>
      </c>
      <c r="J112" s="97" t="s">
        <v>195</v>
      </c>
      <c r="K112" s="99">
        <v>0</v>
      </c>
      <c r="L112" s="136">
        <v>0</v>
      </c>
      <c r="M112" s="136">
        <v>0</v>
      </c>
      <c r="N112" s="136">
        <v>385620.27</v>
      </c>
      <c r="O112" s="133"/>
      <c r="P112" s="78">
        <v>385620.27</v>
      </c>
      <c r="Q112" s="99"/>
      <c r="R112" s="99"/>
      <c r="S112" s="100"/>
    </row>
    <row r="113" spans="1:19" x14ac:dyDescent="0.25">
      <c r="A113" s="123" t="s">
        <v>340</v>
      </c>
      <c r="B113" s="98">
        <v>2023</v>
      </c>
      <c r="C113" s="97" t="s">
        <v>336</v>
      </c>
      <c r="D113" s="98" t="s">
        <v>192</v>
      </c>
      <c r="E113" s="97" t="s">
        <v>208</v>
      </c>
      <c r="F113" s="97" t="s">
        <v>213</v>
      </c>
      <c r="G113" s="108">
        <v>0</v>
      </c>
      <c r="H113" s="97" t="s">
        <v>24</v>
      </c>
      <c r="I113" s="97" t="s">
        <v>25</v>
      </c>
      <c r="J113" s="97" t="s">
        <v>195</v>
      </c>
      <c r="K113" s="99">
        <v>0</v>
      </c>
      <c r="L113" s="136"/>
      <c r="M113" s="136"/>
      <c r="N113" s="136"/>
      <c r="O113" s="133"/>
      <c r="P113" s="78"/>
      <c r="Q113" s="99"/>
      <c r="R113" s="99"/>
      <c r="S113" s="100"/>
    </row>
    <row r="114" spans="1:19" x14ac:dyDescent="0.25">
      <c r="A114" s="123" t="s">
        <v>340</v>
      </c>
      <c r="B114" s="98">
        <v>2023</v>
      </c>
      <c r="C114" s="97" t="s">
        <v>336</v>
      </c>
      <c r="D114" s="98" t="s">
        <v>192</v>
      </c>
      <c r="E114" s="97" t="s">
        <v>208</v>
      </c>
      <c r="F114" s="97" t="s">
        <v>213</v>
      </c>
      <c r="G114" s="108">
        <v>0</v>
      </c>
      <c r="H114" s="97" t="s">
        <v>32</v>
      </c>
      <c r="I114" s="97" t="s">
        <v>25</v>
      </c>
      <c r="J114" s="97" t="s">
        <v>195</v>
      </c>
      <c r="K114" s="99"/>
      <c r="L114" s="136"/>
      <c r="M114" s="136"/>
      <c r="N114" s="136">
        <v>497509.37</v>
      </c>
      <c r="O114" s="133"/>
      <c r="P114" s="78">
        <v>497509.37</v>
      </c>
      <c r="Q114" s="99"/>
      <c r="R114" s="99"/>
      <c r="S114" s="100"/>
    </row>
    <row r="115" spans="1:19" x14ac:dyDescent="0.25">
      <c r="A115" s="123" t="s">
        <v>340</v>
      </c>
      <c r="B115" s="98">
        <v>2023</v>
      </c>
      <c r="C115" s="97" t="s">
        <v>336</v>
      </c>
      <c r="D115" s="98" t="s">
        <v>192</v>
      </c>
      <c r="E115" s="97" t="s">
        <v>208</v>
      </c>
      <c r="F115" s="97" t="s">
        <v>209</v>
      </c>
      <c r="G115" s="108">
        <v>0</v>
      </c>
      <c r="H115" s="97" t="s">
        <v>32</v>
      </c>
      <c r="I115" s="97" t="s">
        <v>25</v>
      </c>
      <c r="J115" s="97" t="s">
        <v>195</v>
      </c>
      <c r="K115" s="99"/>
      <c r="L115" s="136"/>
      <c r="M115" s="136">
        <v>1350000</v>
      </c>
      <c r="N115" s="136"/>
      <c r="O115" s="133"/>
      <c r="P115" s="78">
        <v>1350000</v>
      </c>
      <c r="Q115" s="99"/>
      <c r="R115" s="99"/>
      <c r="S115" s="100"/>
    </row>
    <row r="116" spans="1:19" x14ac:dyDescent="0.25">
      <c r="A116" s="123" t="s">
        <v>341</v>
      </c>
      <c r="B116" s="98">
        <v>2022</v>
      </c>
      <c r="C116" s="97" t="s">
        <v>336</v>
      </c>
      <c r="D116" s="98" t="s">
        <v>192</v>
      </c>
      <c r="E116" s="97" t="s">
        <v>342</v>
      </c>
      <c r="F116" s="97" t="s">
        <v>343</v>
      </c>
      <c r="G116" s="108">
        <v>0</v>
      </c>
      <c r="H116" s="97" t="s">
        <v>24</v>
      </c>
      <c r="I116" s="97" t="s">
        <v>25</v>
      </c>
      <c r="J116" s="97" t="s">
        <v>41</v>
      </c>
      <c r="K116" s="99">
        <v>0</v>
      </c>
      <c r="L116" s="136"/>
      <c r="M116" s="136"/>
      <c r="N116" s="136"/>
      <c r="O116" s="133"/>
      <c r="P116" s="78">
        <v>0</v>
      </c>
      <c r="Q116" s="99"/>
      <c r="R116" s="99"/>
      <c r="S116" s="100"/>
    </row>
    <row r="117" spans="1:19" x14ac:dyDescent="0.25">
      <c r="A117" s="123" t="s">
        <v>344</v>
      </c>
      <c r="B117" s="98">
        <v>2023</v>
      </c>
      <c r="C117" s="97" t="s">
        <v>336</v>
      </c>
      <c r="D117" s="98" t="s">
        <v>192</v>
      </c>
      <c r="E117" s="97" t="s">
        <v>342</v>
      </c>
      <c r="F117" s="97" t="s">
        <v>343</v>
      </c>
      <c r="G117" s="108">
        <v>0</v>
      </c>
      <c r="H117" s="97" t="s">
        <v>24</v>
      </c>
      <c r="I117" s="97" t="s">
        <v>25</v>
      </c>
      <c r="J117" s="97" t="s">
        <v>41</v>
      </c>
      <c r="K117" s="99"/>
      <c r="L117" s="136"/>
      <c r="M117" s="136">
        <v>580631.74</v>
      </c>
      <c r="N117" s="136"/>
      <c r="O117" s="133"/>
      <c r="P117" s="78">
        <v>580631.74</v>
      </c>
      <c r="Q117" s="99"/>
      <c r="R117" s="99"/>
      <c r="S117" s="100"/>
    </row>
    <row r="118" spans="1:19" x14ac:dyDescent="0.25">
      <c r="A118" s="123" t="s">
        <v>345</v>
      </c>
      <c r="B118" s="98">
        <v>2022</v>
      </c>
      <c r="C118" s="97" t="s">
        <v>215</v>
      </c>
      <c r="D118" s="98" t="s">
        <v>192</v>
      </c>
      <c r="E118" s="97" t="s">
        <v>346</v>
      </c>
      <c r="F118" s="97" t="s">
        <v>347</v>
      </c>
      <c r="G118" s="108">
        <v>0</v>
      </c>
      <c r="H118" s="97" t="s">
        <v>40</v>
      </c>
      <c r="I118" s="97" t="s">
        <v>25</v>
      </c>
      <c r="J118" s="97" t="s">
        <v>41</v>
      </c>
      <c r="K118" s="99">
        <v>600000</v>
      </c>
      <c r="L118" s="136"/>
      <c r="M118" s="136"/>
      <c r="N118" s="136"/>
      <c r="O118" s="133"/>
      <c r="P118" s="78">
        <v>600000</v>
      </c>
      <c r="Q118" s="99"/>
      <c r="R118" s="99"/>
      <c r="S118" s="100"/>
    </row>
    <row r="119" spans="1:19" x14ac:dyDescent="0.25">
      <c r="A119" s="123" t="s">
        <v>348</v>
      </c>
      <c r="B119" s="98">
        <v>2023</v>
      </c>
      <c r="C119" s="97" t="s">
        <v>215</v>
      </c>
      <c r="D119" s="98" t="s">
        <v>192</v>
      </c>
      <c r="E119" s="97" t="s">
        <v>346</v>
      </c>
      <c r="F119" s="97" t="s">
        <v>347</v>
      </c>
      <c r="G119" s="108">
        <v>0</v>
      </c>
      <c r="H119" s="97" t="s">
        <v>32</v>
      </c>
      <c r="I119" s="97" t="s">
        <v>25</v>
      </c>
      <c r="J119" s="97" t="s">
        <v>41</v>
      </c>
      <c r="K119" s="99"/>
      <c r="L119" s="136"/>
      <c r="M119" s="136">
        <v>315000</v>
      </c>
      <c r="N119" s="136"/>
      <c r="O119" s="133"/>
      <c r="P119" s="78">
        <v>315000</v>
      </c>
      <c r="Q119" s="99"/>
      <c r="R119" s="99"/>
      <c r="S119" s="100"/>
    </row>
    <row r="120" spans="1:19" x14ac:dyDescent="0.25">
      <c r="A120" s="123" t="s">
        <v>349</v>
      </c>
      <c r="B120" s="98">
        <v>2022</v>
      </c>
      <c r="C120" s="97" t="s">
        <v>215</v>
      </c>
      <c r="D120" s="98" t="s">
        <v>192</v>
      </c>
      <c r="E120" s="97" t="s">
        <v>350</v>
      </c>
      <c r="F120" s="97" t="s">
        <v>351</v>
      </c>
      <c r="G120" s="108">
        <v>0.15</v>
      </c>
      <c r="H120" s="97" t="s">
        <v>40</v>
      </c>
      <c r="I120" s="97" t="s">
        <v>25</v>
      </c>
      <c r="J120" s="97" t="s">
        <v>352</v>
      </c>
      <c r="K120" s="99">
        <v>90000</v>
      </c>
      <c r="L120" s="136">
        <v>0</v>
      </c>
      <c r="M120" s="136">
        <v>0</v>
      </c>
      <c r="N120" s="136">
        <v>210000</v>
      </c>
      <c r="O120" s="133"/>
      <c r="P120" s="78">
        <v>300000</v>
      </c>
      <c r="Q120" s="99"/>
      <c r="R120" s="99"/>
      <c r="S120" s="100"/>
    </row>
    <row r="121" spans="1:19" x14ac:dyDescent="0.25">
      <c r="A121" s="123" t="s">
        <v>353</v>
      </c>
      <c r="B121" s="98">
        <v>2022</v>
      </c>
      <c r="C121" s="97" t="s">
        <v>354</v>
      </c>
      <c r="D121" s="98" t="s">
        <v>192</v>
      </c>
      <c r="E121" s="97" t="s">
        <v>211</v>
      </c>
      <c r="F121" s="97" t="s">
        <v>212</v>
      </c>
      <c r="G121" s="108">
        <v>0</v>
      </c>
      <c r="H121" s="97" t="s">
        <v>32</v>
      </c>
      <c r="I121" s="97" t="s">
        <v>25</v>
      </c>
      <c r="J121" s="97" t="s">
        <v>41</v>
      </c>
      <c r="K121" s="99">
        <v>0</v>
      </c>
      <c r="L121" s="136">
        <v>0</v>
      </c>
      <c r="M121" s="136">
        <v>5181667.6500000004</v>
      </c>
      <c r="N121" s="136">
        <v>0</v>
      </c>
      <c r="O121" s="133"/>
      <c r="P121" s="78">
        <v>5181667.6500000004</v>
      </c>
      <c r="Q121" s="99"/>
      <c r="R121" s="99"/>
      <c r="S121" s="100"/>
    </row>
    <row r="122" spans="1:19" x14ac:dyDescent="0.25">
      <c r="A122" s="123" t="s">
        <v>355</v>
      </c>
      <c r="B122" s="98">
        <v>2023</v>
      </c>
      <c r="C122" s="97" t="s">
        <v>354</v>
      </c>
      <c r="D122" s="98" t="s">
        <v>192</v>
      </c>
      <c r="E122" s="97" t="s">
        <v>211</v>
      </c>
      <c r="F122" s="97" t="s">
        <v>212</v>
      </c>
      <c r="G122" s="108">
        <v>0</v>
      </c>
      <c r="H122" s="97" t="s">
        <v>32</v>
      </c>
      <c r="I122" s="97" t="s">
        <v>25</v>
      </c>
      <c r="J122" s="97" t="s">
        <v>41</v>
      </c>
      <c r="K122" s="99"/>
      <c r="L122" s="136"/>
      <c r="M122" s="136">
        <v>600000</v>
      </c>
      <c r="N122" s="136"/>
      <c r="O122" s="133"/>
      <c r="P122" s="78">
        <v>600000</v>
      </c>
      <c r="Q122" s="99"/>
      <c r="R122" s="99"/>
      <c r="S122" s="100"/>
    </row>
    <row r="123" spans="1:19" x14ac:dyDescent="0.25">
      <c r="A123" s="123" t="s">
        <v>356</v>
      </c>
      <c r="B123" s="98">
        <v>2022</v>
      </c>
      <c r="C123" s="97" t="s">
        <v>215</v>
      </c>
      <c r="D123" s="98" t="s">
        <v>192</v>
      </c>
      <c r="E123" s="97" t="s">
        <v>216</v>
      </c>
      <c r="F123" s="97" t="s">
        <v>217</v>
      </c>
      <c r="G123" s="108">
        <v>0</v>
      </c>
      <c r="H123" s="97" t="s">
        <v>40</v>
      </c>
      <c r="I123" s="97" t="s">
        <v>25</v>
      </c>
      <c r="J123" s="97" t="s">
        <v>41</v>
      </c>
      <c r="K123" s="99">
        <v>0</v>
      </c>
      <c r="L123" s="136">
        <v>0</v>
      </c>
      <c r="M123" s="136">
        <v>175813.2</v>
      </c>
      <c r="N123" s="136">
        <v>0</v>
      </c>
      <c r="O123" s="133"/>
      <c r="P123" s="78">
        <v>175813.2</v>
      </c>
      <c r="Q123" s="99"/>
      <c r="R123" s="99"/>
      <c r="S123" s="100"/>
    </row>
    <row r="124" spans="1:19" x14ac:dyDescent="0.25">
      <c r="A124" s="123" t="s">
        <v>357</v>
      </c>
      <c r="B124" s="98">
        <v>2023</v>
      </c>
      <c r="C124" s="97" t="s">
        <v>215</v>
      </c>
      <c r="D124" s="98" t="s">
        <v>192</v>
      </c>
      <c r="E124" s="97" t="s">
        <v>216</v>
      </c>
      <c r="F124" s="97" t="s">
        <v>217</v>
      </c>
      <c r="G124" s="108">
        <v>0</v>
      </c>
      <c r="H124" s="97" t="s">
        <v>40</v>
      </c>
      <c r="I124" s="97" t="s">
        <v>25</v>
      </c>
      <c r="J124" s="97" t="s">
        <v>41</v>
      </c>
      <c r="K124" s="99"/>
      <c r="L124" s="136"/>
      <c r="M124" s="136">
        <v>184867.58</v>
      </c>
      <c r="N124" s="136"/>
      <c r="O124" s="133"/>
      <c r="P124" s="78">
        <v>184867.58</v>
      </c>
      <c r="Q124" s="99"/>
      <c r="R124" s="99"/>
      <c r="S124" s="100"/>
    </row>
    <row r="125" spans="1:19" x14ac:dyDescent="0.25">
      <c r="A125" s="123" t="s">
        <v>358</v>
      </c>
      <c r="B125" s="98">
        <v>2022</v>
      </c>
      <c r="C125" s="97" t="s">
        <v>215</v>
      </c>
      <c r="D125" s="98" t="s">
        <v>192</v>
      </c>
      <c r="E125" s="97" t="s">
        <v>219</v>
      </c>
      <c r="F125" s="97" t="s">
        <v>220</v>
      </c>
      <c r="G125" s="108">
        <v>0</v>
      </c>
      <c r="H125" s="97" t="s">
        <v>40</v>
      </c>
      <c r="I125" s="97" t="s">
        <v>25</v>
      </c>
      <c r="J125" s="97" t="s">
        <v>41</v>
      </c>
      <c r="K125" s="99">
        <v>0</v>
      </c>
      <c r="L125" s="136">
        <v>0</v>
      </c>
      <c r="M125" s="136">
        <v>100000</v>
      </c>
      <c r="N125" s="136">
        <v>0</v>
      </c>
      <c r="O125" s="133"/>
      <c r="P125" s="78">
        <v>100000</v>
      </c>
      <c r="Q125" s="99"/>
      <c r="R125" s="99"/>
      <c r="S125" s="100"/>
    </row>
    <row r="126" spans="1:19" x14ac:dyDescent="0.25">
      <c r="A126" s="123" t="s">
        <v>359</v>
      </c>
      <c r="B126" s="98">
        <v>2023</v>
      </c>
      <c r="C126" s="97" t="s">
        <v>215</v>
      </c>
      <c r="D126" s="98" t="s">
        <v>192</v>
      </c>
      <c r="E126" s="97" t="s">
        <v>219</v>
      </c>
      <c r="F126" s="97" t="s">
        <v>220</v>
      </c>
      <c r="G126" s="108">
        <v>0</v>
      </c>
      <c r="H126" s="97" t="s">
        <v>40</v>
      </c>
      <c r="I126" s="97" t="s">
        <v>25</v>
      </c>
      <c r="J126" s="97" t="s">
        <v>41</v>
      </c>
      <c r="K126" s="99"/>
      <c r="L126" s="136"/>
      <c r="M126" s="136">
        <v>75000</v>
      </c>
      <c r="N126" s="136"/>
      <c r="O126" s="133"/>
      <c r="P126" s="78">
        <v>75000</v>
      </c>
      <c r="Q126" s="99"/>
      <c r="R126" s="99"/>
      <c r="S126" s="100"/>
    </row>
    <row r="127" spans="1:19" x14ac:dyDescent="0.25">
      <c r="A127" s="123" t="s">
        <v>360</v>
      </c>
      <c r="B127" s="98">
        <v>2022</v>
      </c>
      <c r="C127" s="97" t="s">
        <v>361</v>
      </c>
      <c r="D127" s="98" t="s">
        <v>192</v>
      </c>
      <c r="E127" s="97" t="s">
        <v>224</v>
      </c>
      <c r="F127" s="97" t="s">
        <v>225</v>
      </c>
      <c r="G127" s="108">
        <v>0</v>
      </c>
      <c r="H127" s="97" t="s">
        <v>40</v>
      </c>
      <c r="I127" s="97" t="s">
        <v>25</v>
      </c>
      <c r="J127" s="97" t="s">
        <v>41</v>
      </c>
      <c r="K127" s="99">
        <v>0</v>
      </c>
      <c r="L127" s="136">
        <v>0</v>
      </c>
      <c r="M127" s="136">
        <v>300000</v>
      </c>
      <c r="N127" s="136">
        <v>0</v>
      </c>
      <c r="O127" s="133"/>
      <c r="P127" s="78">
        <v>300000</v>
      </c>
      <c r="Q127" s="99"/>
      <c r="R127" s="99"/>
      <c r="S127" s="100"/>
    </row>
    <row r="128" spans="1:19" x14ac:dyDescent="0.25">
      <c r="A128" s="123" t="s">
        <v>362</v>
      </c>
      <c r="B128" s="98">
        <v>2023</v>
      </c>
      <c r="C128" s="97" t="s">
        <v>361</v>
      </c>
      <c r="D128" s="98" t="s">
        <v>192</v>
      </c>
      <c r="E128" s="97" t="s">
        <v>224</v>
      </c>
      <c r="F128" s="97" t="s">
        <v>225</v>
      </c>
      <c r="G128" s="108">
        <v>0</v>
      </c>
      <c r="H128" s="97" t="s">
        <v>40</v>
      </c>
      <c r="I128" s="97" t="s">
        <v>25</v>
      </c>
      <c r="J128" s="97" t="s">
        <v>41</v>
      </c>
      <c r="K128" s="99"/>
      <c r="L128" s="136"/>
      <c r="M128" s="136">
        <v>0</v>
      </c>
      <c r="N128" s="136"/>
      <c r="O128" s="133"/>
      <c r="P128" s="78"/>
      <c r="Q128" s="99"/>
      <c r="R128" s="99"/>
      <c r="S128" s="100"/>
    </row>
    <row r="129" spans="1:19" x14ac:dyDescent="0.25">
      <c r="A129" s="96" t="s">
        <v>363</v>
      </c>
      <c r="B129" s="98">
        <v>2022</v>
      </c>
      <c r="C129" s="97" t="s">
        <v>223</v>
      </c>
      <c r="D129" s="98" t="s">
        <v>192</v>
      </c>
      <c r="E129" s="97" t="s">
        <v>227</v>
      </c>
      <c r="F129" s="97" t="s">
        <v>228</v>
      </c>
      <c r="G129" s="108">
        <v>0</v>
      </c>
      <c r="H129" s="97" t="s">
        <v>40</v>
      </c>
      <c r="I129" s="97" t="s">
        <v>25</v>
      </c>
      <c r="J129" s="97" t="s">
        <v>41</v>
      </c>
      <c r="K129" s="99">
        <v>0</v>
      </c>
      <c r="L129" s="99">
        <v>0</v>
      </c>
      <c r="M129" s="99">
        <v>1043646.72</v>
      </c>
      <c r="N129" s="99">
        <v>0</v>
      </c>
      <c r="O129" s="133"/>
      <c r="P129" s="78">
        <v>1043646.72</v>
      </c>
      <c r="Q129" s="99"/>
      <c r="R129" s="99"/>
      <c r="S129" s="100"/>
    </row>
    <row r="130" spans="1:19" x14ac:dyDescent="0.25">
      <c r="A130" s="96" t="s">
        <v>364</v>
      </c>
      <c r="B130" s="98">
        <v>2023</v>
      </c>
      <c r="C130" s="97" t="s">
        <v>223</v>
      </c>
      <c r="D130" s="98" t="s">
        <v>192</v>
      </c>
      <c r="E130" s="97" t="s">
        <v>227</v>
      </c>
      <c r="F130" s="97" t="s">
        <v>228</v>
      </c>
      <c r="G130" s="108">
        <v>0</v>
      </c>
      <c r="H130" s="97" t="s">
        <v>40</v>
      </c>
      <c r="I130" s="97" t="s">
        <v>25</v>
      </c>
      <c r="J130" s="97" t="s">
        <v>41</v>
      </c>
      <c r="K130" s="99"/>
      <c r="L130" s="99"/>
      <c r="M130" s="99">
        <v>750000</v>
      </c>
      <c r="N130" s="99"/>
      <c r="O130" s="133"/>
      <c r="P130" s="78">
        <v>750000</v>
      </c>
      <c r="Q130" s="99"/>
      <c r="R130" s="99"/>
      <c r="S130" s="100"/>
    </row>
    <row r="131" spans="1:19" x14ac:dyDescent="0.25">
      <c r="A131" s="96" t="s">
        <v>365</v>
      </c>
      <c r="B131" s="98">
        <v>2022</v>
      </c>
      <c r="C131" s="97" t="s">
        <v>223</v>
      </c>
      <c r="D131" s="98" t="s">
        <v>192</v>
      </c>
      <c r="E131" s="97" t="s">
        <v>233</v>
      </c>
      <c r="F131" s="97" t="s">
        <v>83</v>
      </c>
      <c r="G131" s="108">
        <v>0</v>
      </c>
      <c r="H131" s="97" t="s">
        <v>40</v>
      </c>
      <c r="I131" s="97" t="s">
        <v>25</v>
      </c>
      <c r="J131" s="97" t="s">
        <v>41</v>
      </c>
      <c r="K131" s="99">
        <v>0</v>
      </c>
      <c r="L131" s="99">
        <v>0</v>
      </c>
      <c r="M131" s="99">
        <v>345870</v>
      </c>
      <c r="N131" s="99">
        <v>0</v>
      </c>
      <c r="O131" s="133"/>
      <c r="P131" s="78">
        <v>345870</v>
      </c>
      <c r="Q131" s="99"/>
      <c r="R131" s="99"/>
      <c r="S131" s="100"/>
    </row>
    <row r="132" spans="1:19" x14ac:dyDescent="0.25">
      <c r="A132" s="96" t="s">
        <v>366</v>
      </c>
      <c r="B132" s="98">
        <v>2023</v>
      </c>
      <c r="C132" s="97" t="s">
        <v>223</v>
      </c>
      <c r="D132" s="98" t="s">
        <v>192</v>
      </c>
      <c r="E132" s="97" t="s">
        <v>233</v>
      </c>
      <c r="F132" s="97" t="s">
        <v>83</v>
      </c>
      <c r="G132" s="108">
        <v>0</v>
      </c>
      <c r="H132" s="97" t="s">
        <v>40</v>
      </c>
      <c r="I132" s="97" t="s">
        <v>25</v>
      </c>
      <c r="J132" s="97" t="s">
        <v>41</v>
      </c>
      <c r="K132" s="99"/>
      <c r="L132" s="99"/>
      <c r="M132" s="99">
        <v>363682.31</v>
      </c>
      <c r="N132" s="99"/>
      <c r="O132" s="133"/>
      <c r="P132" s="78">
        <v>363682.31</v>
      </c>
      <c r="Q132" s="99"/>
      <c r="R132" s="99"/>
      <c r="S132" s="100"/>
    </row>
    <row r="133" spans="1:19" x14ac:dyDescent="0.25">
      <c r="A133" s="96" t="s">
        <v>367</v>
      </c>
      <c r="B133" s="98">
        <v>2022</v>
      </c>
      <c r="C133" s="97" t="s">
        <v>368</v>
      </c>
      <c r="D133" s="98" t="s">
        <v>192</v>
      </c>
      <c r="E133" s="97" t="s">
        <v>193</v>
      </c>
      <c r="F133" s="97" t="s">
        <v>194</v>
      </c>
      <c r="G133" s="108">
        <v>0</v>
      </c>
      <c r="H133" s="97" t="s">
        <v>32</v>
      </c>
      <c r="I133" s="97" t="s">
        <v>25</v>
      </c>
      <c r="J133" s="97" t="s">
        <v>195</v>
      </c>
      <c r="K133" s="99">
        <v>0</v>
      </c>
      <c r="L133" s="99">
        <v>0</v>
      </c>
      <c r="M133" s="99">
        <v>0</v>
      </c>
      <c r="N133" s="99">
        <v>100000</v>
      </c>
      <c r="O133" s="133"/>
      <c r="P133" s="78">
        <v>100000</v>
      </c>
      <c r="Q133" s="99"/>
      <c r="R133" s="99"/>
      <c r="S133" s="100"/>
    </row>
    <row r="134" spans="1:19" x14ac:dyDescent="0.25">
      <c r="A134" s="96" t="s">
        <v>369</v>
      </c>
      <c r="B134" s="98">
        <v>2023</v>
      </c>
      <c r="C134" s="97" t="s">
        <v>368</v>
      </c>
      <c r="D134" s="98" t="s">
        <v>192</v>
      </c>
      <c r="E134" s="97" t="s">
        <v>193</v>
      </c>
      <c r="F134" s="97" t="s">
        <v>194</v>
      </c>
      <c r="G134" s="108">
        <v>0</v>
      </c>
      <c r="H134" s="97" t="s">
        <v>32</v>
      </c>
      <c r="I134" s="97" t="s">
        <v>25</v>
      </c>
      <c r="J134" s="97" t="s">
        <v>195</v>
      </c>
      <c r="K134" s="99"/>
      <c r="L134" s="99"/>
      <c r="M134" s="99"/>
      <c r="N134" s="99">
        <v>100000</v>
      </c>
      <c r="O134" s="133"/>
      <c r="P134" s="78">
        <v>100000</v>
      </c>
      <c r="Q134" s="99"/>
      <c r="R134" s="99"/>
      <c r="S134" s="100"/>
    </row>
    <row r="135" spans="1:19" x14ac:dyDescent="0.25">
      <c r="A135" s="96" t="s">
        <v>370</v>
      </c>
      <c r="B135" s="98">
        <v>2022</v>
      </c>
      <c r="C135" s="97" t="s">
        <v>368</v>
      </c>
      <c r="D135" s="98" t="s">
        <v>192</v>
      </c>
      <c r="E135" s="97" t="s">
        <v>197</v>
      </c>
      <c r="F135" s="97" t="s">
        <v>198</v>
      </c>
      <c r="G135" s="108">
        <v>0</v>
      </c>
      <c r="H135" s="97" t="s">
        <v>32</v>
      </c>
      <c r="I135" s="97" t="s">
        <v>25</v>
      </c>
      <c r="J135" s="97" t="s">
        <v>195</v>
      </c>
      <c r="K135" s="99">
        <v>0</v>
      </c>
      <c r="L135" s="99">
        <v>0</v>
      </c>
      <c r="M135" s="99">
        <v>0</v>
      </c>
      <c r="N135" s="99">
        <v>500000</v>
      </c>
      <c r="O135" s="133"/>
      <c r="P135" s="78">
        <v>500000</v>
      </c>
      <c r="Q135" s="99"/>
      <c r="R135" s="99"/>
      <c r="S135" s="100"/>
    </row>
    <row r="136" spans="1:19" x14ac:dyDescent="0.25">
      <c r="A136" s="96" t="s">
        <v>371</v>
      </c>
      <c r="B136" s="98">
        <v>2023</v>
      </c>
      <c r="C136" s="97" t="s">
        <v>368</v>
      </c>
      <c r="D136" s="98" t="s">
        <v>192</v>
      </c>
      <c r="E136" s="97" t="s">
        <v>197</v>
      </c>
      <c r="F136" s="97" t="s">
        <v>198</v>
      </c>
      <c r="G136" s="108">
        <v>0</v>
      </c>
      <c r="H136" s="97" t="s">
        <v>32</v>
      </c>
      <c r="I136" s="97" t="s">
        <v>25</v>
      </c>
      <c r="J136" s="97" t="s">
        <v>195</v>
      </c>
      <c r="K136" s="99"/>
      <c r="L136" s="99"/>
      <c r="M136" s="99"/>
      <c r="N136" s="99">
        <v>500000</v>
      </c>
      <c r="O136" s="133"/>
      <c r="P136" s="78">
        <v>500000</v>
      </c>
      <c r="Q136" s="99"/>
      <c r="R136" s="99"/>
      <c r="S136" s="100"/>
    </row>
    <row r="137" spans="1:19" x14ac:dyDescent="0.25">
      <c r="A137" s="96" t="s">
        <v>372</v>
      </c>
      <c r="B137" s="98">
        <v>2022</v>
      </c>
      <c r="C137" s="97" t="s">
        <v>368</v>
      </c>
      <c r="D137" s="98" t="s">
        <v>192</v>
      </c>
      <c r="E137" s="97" t="s">
        <v>200</v>
      </c>
      <c r="F137" s="97" t="s">
        <v>201</v>
      </c>
      <c r="G137" s="108">
        <v>0</v>
      </c>
      <c r="H137" s="97" t="s">
        <v>24</v>
      </c>
      <c r="I137" s="97" t="s">
        <v>25</v>
      </c>
      <c r="J137" s="97" t="s">
        <v>373</v>
      </c>
      <c r="K137" s="99">
        <v>0</v>
      </c>
      <c r="L137" s="99">
        <v>0</v>
      </c>
      <c r="M137" s="99">
        <v>0</v>
      </c>
      <c r="N137" s="99">
        <v>391950</v>
      </c>
      <c r="O137" s="133"/>
      <c r="P137" s="78">
        <v>391950</v>
      </c>
      <c r="Q137" s="99"/>
      <c r="R137" s="99"/>
      <c r="S137" s="100"/>
    </row>
    <row r="138" spans="1:19" x14ac:dyDescent="0.25">
      <c r="A138" s="96" t="s">
        <v>374</v>
      </c>
      <c r="B138" s="98">
        <v>2023</v>
      </c>
      <c r="C138" s="97" t="s">
        <v>368</v>
      </c>
      <c r="D138" s="98" t="s">
        <v>192</v>
      </c>
      <c r="E138" s="97" t="s">
        <v>200</v>
      </c>
      <c r="F138" s="97" t="s">
        <v>201</v>
      </c>
      <c r="G138" s="108">
        <v>0</v>
      </c>
      <c r="H138" s="97" t="s">
        <v>24</v>
      </c>
      <c r="I138" s="97" t="s">
        <v>25</v>
      </c>
      <c r="J138" s="97" t="s">
        <v>195</v>
      </c>
      <c r="K138" s="99"/>
      <c r="L138" s="99"/>
      <c r="M138" s="99"/>
      <c r="N138" s="99">
        <v>391950</v>
      </c>
      <c r="O138" s="133"/>
      <c r="P138" s="78">
        <v>391950</v>
      </c>
      <c r="Q138" s="99"/>
      <c r="R138" s="99"/>
      <c r="S138" s="100"/>
    </row>
    <row r="139" spans="1:19" x14ac:dyDescent="0.25">
      <c r="A139" s="96" t="s">
        <v>375</v>
      </c>
      <c r="B139" s="98">
        <v>2022</v>
      </c>
      <c r="C139" s="97" t="s">
        <v>223</v>
      </c>
      <c r="D139" s="98" t="s">
        <v>192</v>
      </c>
      <c r="E139" s="97" t="s">
        <v>230</v>
      </c>
      <c r="F139" s="97" t="s">
        <v>231</v>
      </c>
      <c r="G139" s="108">
        <v>0</v>
      </c>
      <c r="H139" s="97" t="s">
        <v>169</v>
      </c>
      <c r="I139" s="97" t="s">
        <v>25</v>
      </c>
      <c r="J139" s="97" t="s">
        <v>41</v>
      </c>
      <c r="K139" s="99">
        <v>0</v>
      </c>
      <c r="L139" s="99">
        <v>0</v>
      </c>
      <c r="M139" s="99">
        <v>470000</v>
      </c>
      <c r="N139" s="99">
        <v>0</v>
      </c>
      <c r="O139" s="133"/>
      <c r="P139" s="78">
        <v>470000</v>
      </c>
      <c r="Q139" s="99"/>
      <c r="R139" s="99"/>
      <c r="S139" s="100"/>
    </row>
    <row r="140" spans="1:19" x14ac:dyDescent="0.25">
      <c r="A140" s="96" t="s">
        <v>376</v>
      </c>
      <c r="B140" s="98">
        <v>2023</v>
      </c>
      <c r="C140" s="97" t="s">
        <v>223</v>
      </c>
      <c r="D140" s="98" t="s">
        <v>192</v>
      </c>
      <c r="E140" s="97" t="s">
        <v>230</v>
      </c>
      <c r="F140" s="97" t="s">
        <v>231</v>
      </c>
      <c r="G140" s="108">
        <v>0</v>
      </c>
      <c r="H140" s="97" t="s">
        <v>169</v>
      </c>
      <c r="I140" s="97" t="s">
        <v>25</v>
      </c>
      <c r="J140" s="97" t="s">
        <v>41</v>
      </c>
      <c r="K140" s="99"/>
      <c r="L140" s="99"/>
      <c r="M140" s="99">
        <v>0</v>
      </c>
      <c r="N140" s="99"/>
      <c r="O140" s="133"/>
      <c r="P140" s="78"/>
      <c r="Q140" s="99"/>
      <c r="R140" s="99"/>
      <c r="S140" s="100"/>
    </row>
    <row r="141" spans="1:19" x14ac:dyDescent="0.25">
      <c r="A141" s="96"/>
      <c r="B141" s="98"/>
      <c r="C141" s="97"/>
      <c r="D141" s="98"/>
      <c r="E141" s="97"/>
      <c r="F141" s="97"/>
      <c r="G141" s="108"/>
      <c r="H141" s="97"/>
      <c r="I141" s="97"/>
      <c r="J141" s="97"/>
      <c r="K141" s="99"/>
      <c r="L141" s="99"/>
      <c r="M141" s="99"/>
      <c r="N141" s="99"/>
      <c r="O141" s="133"/>
      <c r="P141" s="78" t="str">
        <f>IF(SUM(PAPI20_22_23[[#This Row],[Recurso financeiro estimado no ano
(R$) - Cobrança Estadual]:[Recurso financeiro estimado no ano (R$) - Outras]])=0, "",SUM(PAPI20_22_23[[#This Row],[Recurso financeiro estimado no ano
(R$) - Cobrança Estadual]:[Recurso financeiro estimado no ano (R$) - Outras]]))</f>
        <v/>
      </c>
      <c r="Q141" s="99"/>
      <c r="R141" s="99"/>
      <c r="S141" s="100"/>
    </row>
    <row r="142" spans="1:19" x14ac:dyDescent="0.25">
      <c r="A142" s="96"/>
      <c r="B142" s="98"/>
      <c r="C142" s="97"/>
      <c r="D142" s="98"/>
      <c r="E142" s="97"/>
      <c r="F142" s="97"/>
      <c r="G142" s="108"/>
      <c r="H142" s="97"/>
      <c r="I142" s="97"/>
      <c r="J142" s="97"/>
      <c r="K142" s="99"/>
      <c r="L142" s="99"/>
      <c r="M142" s="99"/>
      <c r="N142" s="99"/>
      <c r="O142" s="133"/>
      <c r="P142" s="78" t="str">
        <f>IF(SUM(PAPI20_22_23[[#This Row],[Recurso financeiro estimado no ano
(R$) - Cobrança Estadual]:[Recurso financeiro estimado no ano (R$) - Outras]])=0, "",SUM(PAPI20_22_23[[#This Row],[Recurso financeiro estimado no ano
(R$) - Cobrança Estadual]:[Recurso financeiro estimado no ano (R$) - Outras]]))</f>
        <v/>
      </c>
      <c r="Q142" s="99"/>
      <c r="R142" s="99"/>
      <c r="S142" s="100"/>
    </row>
    <row r="143" spans="1:19" x14ac:dyDescent="0.25">
      <c r="A143" s="96"/>
      <c r="B143" s="98"/>
      <c r="C143" s="97"/>
      <c r="D143" s="98"/>
      <c r="E143" s="97"/>
      <c r="F143" s="97"/>
      <c r="G143" s="108"/>
      <c r="H143" s="97"/>
      <c r="I143" s="97"/>
      <c r="J143" s="97"/>
      <c r="K143" s="99"/>
      <c r="L143" s="99"/>
      <c r="M143" s="99"/>
      <c r="N143" s="99"/>
      <c r="O143" s="133"/>
      <c r="P143" s="78" t="str">
        <f>IF(SUM(PAPI20_22_23[[#This Row],[Recurso financeiro estimado no ano
(R$) - Cobrança Estadual]:[Recurso financeiro estimado no ano (R$) - Outras]])=0, "",SUM(PAPI20_22_23[[#This Row],[Recurso financeiro estimado no ano
(R$) - Cobrança Estadual]:[Recurso financeiro estimado no ano (R$) - Outras]]))</f>
        <v/>
      </c>
      <c r="Q143" s="99"/>
      <c r="R143" s="99"/>
      <c r="S143" s="100"/>
    </row>
    <row r="144" spans="1:19" x14ac:dyDescent="0.25">
      <c r="A144" s="110"/>
      <c r="B144" s="98"/>
      <c r="C144" s="112"/>
      <c r="D144" s="111"/>
      <c r="E144" s="112"/>
      <c r="F144" s="112"/>
      <c r="G144" s="108"/>
      <c r="H144" s="112"/>
      <c r="I144" s="112"/>
      <c r="J144" s="112"/>
      <c r="K144" s="113"/>
      <c r="L144" s="113"/>
      <c r="M144" s="113"/>
      <c r="N144" s="113"/>
      <c r="O144" s="137"/>
      <c r="P144" s="114" t="str">
        <f>IF(SUM(PAPI20_22_23[[#This Row],[Recurso financeiro estimado no ano
(R$) - Cobrança Estadual]:[Recurso financeiro estimado no ano (R$) - Outras]])=0, "",SUM(PAPI20_22_23[[#This Row],[Recurso financeiro estimado no ano
(R$) - Cobrança Estadual]:[Recurso financeiro estimado no ano (R$) - Outras]]))</f>
        <v/>
      </c>
      <c r="Q144" s="113"/>
      <c r="R144" s="113"/>
      <c r="S144" s="115"/>
    </row>
  </sheetData>
  <sheetProtection insertRows="0" insertHyperlinks="0" deleteRows="0" sort="0"/>
  <phoneticPr fontId="6" type="noConversion"/>
  <conditionalFormatting sqref="D1:D144">
    <cfRule type="containsText" dxfId="9" priority="77" operator="containsText" text="Não prioritário">
      <formula>NOT(ISERROR(SEARCH("Não prioritário",D1)))</formula>
    </cfRule>
    <cfRule type="containsText" dxfId="8" priority="78" operator="containsText" text="Prioritário">
      <formula>NOT(ISERROR(SEARCH("Prioritário",D1)))</formula>
    </cfRule>
    <cfRule type="containsText" dxfId="7" priority="79" operator="containsText" text="PDC 1 e 2">
      <formula>NOT(ISERROR(SEARCH("PDC 1 e 2",D1)))</formula>
    </cfRule>
  </conditionalFormatting>
  <conditionalFormatting sqref="D2">
    <cfRule type="containsText" dxfId="6" priority="63" operator="containsText" text="Não prioritário">
      <formula>NOT(ISERROR(SEARCH("Não prioritário",D2)))</formula>
    </cfRule>
    <cfRule type="containsText" dxfId="5" priority="64" operator="containsText" text="Prioritário">
      <formula>NOT(ISERROR(SEARCH("Prioritário",D2)))</formula>
    </cfRule>
    <cfRule type="containsText" dxfId="4" priority="65" operator="containsText" text="PDC 1 e 2">
      <formula>NOT(ISERROR(SEARCH("PDC 1 e 2",D2)))</formula>
    </cfRule>
  </conditionalFormatting>
  <conditionalFormatting sqref="D12:D13">
    <cfRule type="containsText" dxfId="3" priority="58" operator="containsText" text="Não prioritário">
      <formula>NOT(ISERROR(SEARCH("Não prioritário",D12)))</formula>
    </cfRule>
    <cfRule type="containsText" dxfId="2" priority="59" operator="containsText" text="Prioritário">
      <formula>NOT(ISERROR(SEARCH("Prioritário",D12)))</formula>
    </cfRule>
    <cfRule type="containsText" dxfId="1" priority="60" operator="containsText" text="PDC 1 e 2">
      <formula>NOT(ISERROR(SEARCH("PDC 1 e 2",D12)))</formula>
    </cfRule>
  </conditionalFormatting>
  <conditionalFormatting sqref="G2">
    <cfRule type="dataBar" priority="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{BDD42A18-44B0-4F08-B820-F17A3C0EA188}</x14:id>
        </ext>
      </extLst>
    </cfRule>
  </conditionalFormatting>
  <conditionalFormatting sqref="G3:G4 G49 G43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{30E43D96-7FDA-4B9C-A989-94F09864C47E}</x14:id>
        </ext>
      </extLst>
    </cfRule>
  </conditionalFormatting>
  <conditionalFormatting sqref="G10">
    <cfRule type="dataBar" priority="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{ACBE0AF7-C936-4E0C-9AFD-C686A2165DF8}</x14:id>
        </ext>
      </extLst>
    </cfRule>
  </conditionalFormatting>
  <conditionalFormatting sqref="G14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{A00184E2-E867-4930-8157-A77961D34DF1}</x14:id>
        </ext>
      </extLst>
    </cfRule>
  </conditionalFormatting>
  <conditionalFormatting sqref="G81">
    <cfRule type="dataBar" priority="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{72104397-7D98-4A38-A31B-ACB013CA6B98}</x14:id>
        </ext>
      </extLst>
    </cfRule>
  </conditionalFormatting>
  <conditionalFormatting sqref="G120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{0C137FA9-EE35-4E9A-A9C4-F1501039E955}</x14:id>
        </ext>
      </extLst>
    </cfRule>
  </conditionalFormatting>
  <conditionalFormatting sqref="O2:O4">
    <cfRule type="cellIs" dxfId="0" priority="9" operator="equal">
      <formula>"Especifique a fonte aqui"</formula>
    </cfRule>
  </conditionalFormatting>
  <dataValidations count="9">
    <dataValidation type="list" allowBlank="1" showInputMessage="1" showErrorMessage="1" sqref="H2:H61" xr:uid="{E593449F-8324-4D82-B681-80D43985F14A}">
      <formula1>INDIRECT("Op_Executor[Executor]")</formula1>
    </dataValidation>
    <dataValidation type="list" allowBlank="1" showInputMessage="1" showErrorMessage="1" sqref="I2:I61" xr:uid="{5C320FA4-F681-402B-866A-98B473F9D64F}">
      <formula1>INDIRECT("Op_Area[Área de abrangência]")</formula1>
    </dataValidation>
    <dataValidation type="decimal" operator="greaterThan" allowBlank="1" showInputMessage="1" showErrorMessage="1" error="Somente são permitidos números." sqref="N2:N144" xr:uid="{77950788-3C4B-40ED-97C9-1CF5206C0BE5}">
      <formula1>0</formula1>
    </dataValidation>
    <dataValidation type="whole" operator="greaterThan" allowBlank="1" showInputMessage="1" showErrorMessage="1" sqref="K2:K144" xr:uid="{4E346A22-F7E5-4CB4-B10F-5714EB0A58E6}">
      <formula1>-1</formula1>
    </dataValidation>
    <dataValidation type="list" allowBlank="1" showInputMessage="1" showErrorMessage="1" sqref="B2:B144" xr:uid="{0CCC94E0-8E18-49E5-BC4A-1B253B2E92E3}">
      <formula1>"2022,2023"</formula1>
    </dataValidation>
    <dataValidation type="decimal" allowBlank="1" showInputMessage="1" showErrorMessage="1" sqref="Q2:R144" xr:uid="{863BD551-CAD6-479F-97FA-BEE771AD0FEB}">
      <formula1>0</formula1>
      <formula2>99999999999999900000</formula2>
    </dataValidation>
    <dataValidation type="custom" allowBlank="1" showInputMessage="1" showErrorMessage="1" sqref="O2:O144" xr:uid="{B03C00BD-CB9E-4C2E-8008-003FBAF37E72}">
      <formula1>"N1&gt;1"</formula1>
    </dataValidation>
    <dataValidation type="decimal" allowBlank="1" showInputMessage="1" showErrorMessage="1" error="Digite um número para repsentar um valor de 0% a 200%_x000a__x000a_" sqref="G2:G144" xr:uid="{DB5D36E3-54F4-4AF9-A9E6-025D990DA2E4}">
      <formula1>0</formula1>
      <formula2>2</formula2>
    </dataValidation>
    <dataValidation type="decimal" operator="greaterThan" allowBlank="1" showInputMessage="1" showErrorMessage="1" error="Somente são permitidos números." sqref="L2:M144" xr:uid="{1A89FBC3-A81E-455D-B9DC-A116825DD75C}">
      <formula1>-1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D42A18-44B0-4F08-B820-F17A3C0EA1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30E43D96-7FDA-4B9C-A989-94F09864C4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G3:G4 G49 G43</xm:sqref>
        </x14:conditionalFormatting>
        <x14:conditionalFormatting xmlns:xm="http://schemas.microsoft.com/office/excel/2006/main">
          <x14:cfRule type="dataBar" id="{ACBE0AF7-C936-4E0C-9AFD-C686A2165D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0184E2-E867-4930-8157-A77961D34DF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2104397-7D98-4A38-A31B-ACB013CA6B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G81</xm:sqref>
        </x14:conditionalFormatting>
        <x14:conditionalFormatting xmlns:xm="http://schemas.microsoft.com/office/excel/2006/main">
          <x14:cfRule type="dataBar" id="{0C137FA9-EE35-4E9A-A9C4-F1501039E9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254188-3C93-4A8B-8321-897692383D73}">
          <x14:formula1>
            <xm:f>Operacional!$D$2:$D$11</xm:f>
          </x14:formula1>
          <xm:sqref>I126:I443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H126:H447</xm:sqref>
        </x14:dataValidation>
        <x14:dataValidation type="list" allowBlank="1" showInputMessage="1" showErrorMessage="1" xr:uid="{5780E960-CB2C-43B5-91DA-6F518BC3D82B}">
          <x14:formula1>
            <xm:f>Operacional!$B$2:$B$27</xm:f>
          </x14:formula1>
          <xm:sqref>C2:C144</xm:sqref>
        </x14:dataValidation>
        <x14:dataValidation type="list" allowBlank="1" showInputMessage="1" showErrorMessage="1" xr:uid="{5C4F1579-2D54-43C1-B364-1CEA18A5C83D}">
          <x14:formula1>
            <xm:f>OFFSET(Operacional!$A$37,1,MATCH(C2,Operacional!$A$37:$Z$37,0)-1,COUNTA(OFFSET(Operacional!$A$37,1,MATCH(C2,Operacional!$A$37:$Z$37,0)-1,15)),1)</xm:f>
          </x14:formula1>
          <xm:sqref>D2:D144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45"/>
  <sheetViews>
    <sheetView showGridLines="0" workbookViewId="0">
      <pane ySplit="2" topLeftCell="A3" activePane="bottomLeft" state="frozen"/>
      <selection pane="bottomLeft" activeCell="F3" sqref="F3"/>
    </sheetView>
  </sheetViews>
  <sheetFormatPr defaultRowHeight="15" x14ac:dyDescent="0.25"/>
  <cols>
    <col min="1" max="1" width="23.7109375" customWidth="1"/>
    <col min="2" max="2" width="16.140625" bestFit="1" customWidth="1"/>
    <col min="3" max="4" width="21.42578125" customWidth="1"/>
    <col min="5" max="5" width="15.140625" bestFit="1" customWidth="1"/>
    <col min="6" max="6" width="19.7109375" style="9" customWidth="1"/>
    <col min="7" max="7" width="6" customWidth="1"/>
    <col min="8" max="8" width="25" customWidth="1"/>
    <col min="9" max="9" width="15" customWidth="1"/>
    <col min="10" max="11" width="17.7109375" style="9" customWidth="1"/>
    <col min="12" max="12" width="14.140625" style="9" bestFit="1" customWidth="1"/>
    <col min="13" max="13" width="11.140625" bestFit="1" customWidth="1"/>
    <col min="15" max="15" width="17.28515625" bestFit="1" customWidth="1"/>
    <col min="16" max="16" width="17.28515625" customWidth="1"/>
    <col min="17" max="18" width="11.140625" bestFit="1" customWidth="1"/>
    <col min="19" max="19" width="32.28515625" bestFit="1" customWidth="1"/>
  </cols>
  <sheetData>
    <row r="1" spans="1:19" ht="18.75" x14ac:dyDescent="0.25">
      <c r="A1" s="46" t="s">
        <v>377</v>
      </c>
      <c r="B1" s="14"/>
      <c r="C1" s="15" t="s">
        <v>378</v>
      </c>
      <c r="D1" s="15"/>
      <c r="E1" s="15"/>
      <c r="F1" s="16"/>
      <c r="H1" s="47" t="s">
        <v>379</v>
      </c>
      <c r="I1" s="52" t="s">
        <v>380</v>
      </c>
      <c r="J1" s="50"/>
      <c r="K1" s="50"/>
      <c r="L1" s="52"/>
      <c r="M1" s="53"/>
      <c r="N1" s="48" t="s">
        <v>381</v>
      </c>
      <c r="O1" s="48"/>
      <c r="P1" s="48"/>
      <c r="Q1" s="48"/>
      <c r="R1" s="49"/>
      <c r="S1" s="37" t="s">
        <v>382</v>
      </c>
    </row>
    <row r="2" spans="1:19" x14ac:dyDescent="0.25">
      <c r="A2" s="13" t="s">
        <v>2</v>
      </c>
      <c r="B2" s="13" t="s">
        <v>383</v>
      </c>
      <c r="C2" s="13" t="s">
        <v>384</v>
      </c>
      <c r="D2" s="13" t="s">
        <v>385</v>
      </c>
      <c r="E2" s="13" t="s">
        <v>386</v>
      </c>
      <c r="F2" s="13" t="s">
        <v>387</v>
      </c>
      <c r="H2" s="39" t="s">
        <v>2</v>
      </c>
      <c r="I2" s="54" t="s">
        <v>383</v>
      </c>
      <c r="J2" s="54" t="s">
        <v>384</v>
      </c>
      <c r="K2" s="54" t="s">
        <v>385</v>
      </c>
      <c r="L2" s="54" t="s">
        <v>386</v>
      </c>
      <c r="M2" s="54" t="s">
        <v>387</v>
      </c>
      <c r="N2" s="51" t="s">
        <v>383</v>
      </c>
      <c r="O2" s="12" t="s">
        <v>384</v>
      </c>
      <c r="P2" s="12" t="s">
        <v>385</v>
      </c>
      <c r="Q2" s="38" t="s">
        <v>386</v>
      </c>
      <c r="R2" s="12" t="s">
        <v>387</v>
      </c>
      <c r="S2" s="18" t="s">
        <v>387</v>
      </c>
    </row>
    <row r="3" spans="1:19" x14ac:dyDescent="0.25">
      <c r="A3" s="3" t="s">
        <v>48</v>
      </c>
      <c r="B3" s="40">
        <f>SUMIFS(PAPI20_21[Recurso financeiro estimado no ano (R$) - CFURH],PAPI20_21[SubPDC],A3,PAPI20_21[Ano],2021)</f>
        <v>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435000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435000</v>
      </c>
      <c r="G3" s="17"/>
      <c r="H3" s="3" t="s">
        <v>388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- 1'!M3,PAPI20_22_23[Ano],2023)</f>
        <v>0</v>
      </c>
      <c r="P3" s="45">
        <f>SUMIFS(PAPI20_22_23[Recurso financeiro estimado no ano
(R$) - Cobrança Federal],PAPI20_22_23[SubPDC],'Consolidaçao - 1'!M3,PAPI20_22_23[Ano],2023)</f>
        <v>0</v>
      </c>
      <c r="Q3" s="45">
        <f>SUMIFS(PAPI20_22_23[Recurso financeiro estimado no ano (R$) - Outras],PAPI20_22_23[SubPDC],'Consolidaçao - 1'!M3,PAPI20_22_23[Ano],2023)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25">
      <c r="A4" s="3" t="s">
        <v>20</v>
      </c>
      <c r="B4" s="40">
        <f>SUMIFS(PAPI20_21[Recurso financeiro estimado no ano (R$) - CFURH],PAPI20_21[SubPDC],A4,PAPI20_21[Ano],2021)</f>
        <v>1383949.22</v>
      </c>
      <c r="C4" s="40">
        <f>SUMIFS(PAPI20_21[Recurso financeiro estimado no ano
(R$) - Cobrança Estadual],PAPI20_21[SubPDC],A4,PAPI20_21[Ano],2021)</f>
        <v>4193625.9299999997</v>
      </c>
      <c r="D4" s="40">
        <f>SUMIFS(PAPI20_21[Recurso financeiro estimado no ano
(R$) - Cobrança Federal],PAPI20_21[SubPDC],A4,PAPI20_21[Ano],2021)</f>
        <v>2350000</v>
      </c>
      <c r="E4" s="40">
        <f>SUMIFS(PAPI20_21[Recurso financeiro estimado no ano (R$) - Outras],PAPI20_21[SubPDC],A4,PAPI20_21[Ano],2021)</f>
        <v>6743895.6099999994</v>
      </c>
      <c r="F4" s="41">
        <f t="shared" si="0"/>
        <v>14671470.759999998</v>
      </c>
      <c r="H4" s="3" t="s">
        <v>20</v>
      </c>
      <c r="I4" s="45">
        <f>SUMIFS(PAPI20_22_23[Recurso financeiro estimado no ano (R$) - CFURH],PAPI20_22_23[SubPDC],'Consolidaçao - 1'!H4,PAPI20_22_23[Ano],2022)</f>
        <v>384991.49</v>
      </c>
      <c r="J4" s="45">
        <f>SUMIFS(PAPI20_22_23[Recurso financeiro estimado no ano
(R$) - Cobrança Estadual],PAPI20_22_23[SubPDC],'Consolidaçao - 1'!H4,PAPI20_22_23[Ano],2022)</f>
        <v>7712675.2799999993</v>
      </c>
      <c r="K4" s="45">
        <f>SUMIFS(PAPI20_22_23[Recurso financeiro estimado no ano
(R$) - Cobrança Federal],PAPI20_22_23[SubPDC],'Consolidaçao - 1'!H4,PAPI20_22_23[Ano],2022)</f>
        <v>3040000</v>
      </c>
      <c r="L4" s="45">
        <f>SUMIFS(PAPI20_22_23[Recurso financeiro estimado no ano (R$) - Outras],PAPI20_22_23[SubPDC],'Consolidaçao - 1'!H4,PAPI20_22_23[Ano],2022)</f>
        <v>8245354.8399999999</v>
      </c>
      <c r="M4" s="42">
        <f t="shared" si="1"/>
        <v>19383021.609999999</v>
      </c>
      <c r="N4" s="45">
        <f>SUMIFS(PAPI20_22_23[Recurso financeiro estimado no ano (R$) - CFURH],PAPI20_22_23[SubPDC],'Consolidaçao - 1'!H4,PAPI20_22_23[Ano],2023)</f>
        <v>1936400.85</v>
      </c>
      <c r="O4" s="45">
        <f>SUMIFS(PAPI20_22_23[Recurso financeiro estimado no ano
(R$) - Cobrança Estadual],PAPI20_22_23[SubPDC],'Consolidaçao - 1'!M4,PAPI20_22_23[Ano],2023)</f>
        <v>0</v>
      </c>
      <c r="P4" s="45">
        <f>SUMIFS(PAPI20_22_23[Recurso financeiro estimado no ano
(R$) - Cobrança Federal],PAPI20_22_23[SubPDC],'Consolidaçao - 1'!M4,PAPI20_22_23[Ano],2023)</f>
        <v>0</v>
      </c>
      <c r="Q4" s="45">
        <f>SUMIFS(PAPI20_22_23[Recurso financeiro estimado no ano (R$) - Outras],PAPI20_22_23[SubPDC],'Consolidaçao - 1'!M4,PAPI20_22_23[Ano],2023)</f>
        <v>0</v>
      </c>
      <c r="R4" s="43">
        <f t="shared" si="2"/>
        <v>1936400.85</v>
      </c>
      <c r="S4" s="44">
        <f t="shared" ref="S4:S28" si="3">SUM(M4,R4)</f>
        <v>21319422.460000001</v>
      </c>
    </row>
    <row r="5" spans="1:19" x14ac:dyDescent="0.25">
      <c r="A5" s="3" t="s">
        <v>74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0</v>
      </c>
      <c r="F5" s="41">
        <f t="shared" si="0"/>
        <v>0</v>
      </c>
      <c r="H5" s="3" t="s">
        <v>389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- 1'!M5,PAPI20_22_23[Ano],2023)</f>
        <v>0</v>
      </c>
      <c r="P5" s="45">
        <f>SUMIFS(PAPI20_22_23[Recurso financeiro estimado no ano
(R$) - Cobrança Federal],PAPI20_22_23[SubPDC],'Consolidaçao - 1'!M5,PAPI20_22_23[Ano],2023)</f>
        <v>0</v>
      </c>
      <c r="Q5" s="45">
        <f>SUMIFS(PAPI20_22_23[Recurso financeiro estimado no ano (R$) - Outras],PAPI20_22_23[SubPDC],'Consolidaçao - 1'!M5,PAPI20_22_23[Ano],2023)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25">
      <c r="A6" s="3" t="s">
        <v>37</v>
      </c>
      <c r="B6" s="40">
        <f>SUMIFS(PAPI20_21[Recurso financeiro estimado no ano (R$) - CFURH],PAPI20_21[SubPDC],A6,PAPI20_21[Ano],2021)</f>
        <v>1231928.02</v>
      </c>
      <c r="C6" s="40">
        <f>SUMIFS(PAPI20_21[Recurso financeiro estimado no ano
(R$) - Cobrança Estadual],PAPI20_21[SubPDC],A6,PAPI20_21[Ano],2021)</f>
        <v>0</v>
      </c>
      <c r="D6" s="40">
        <f>SUMIFS(PAPI20_21[Recurso financeiro estimado no ano
(R$) - Cobrança Federal],PAPI20_21[SubPDC],A6,PAPI20_21[Ano],2021)</f>
        <v>2290000</v>
      </c>
      <c r="E6" s="40">
        <f>SUMIFS(PAPI20_21[Recurso financeiro estimado no ano (R$) - Outras],PAPI20_21[SubPDC],A6,PAPI20_21[Ano],2021)</f>
        <v>0</v>
      </c>
      <c r="F6" s="41">
        <f t="shared" si="0"/>
        <v>3521928.02</v>
      </c>
      <c r="H6" s="3" t="s">
        <v>258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0</v>
      </c>
      <c r="K6" s="45">
        <f>SUMIFS(PAPI20_22_23[Recurso financeiro estimado no ano
(R$) - Cobrança Federal],PAPI20_22_23[SubPDC],'Consolidaçao - 1'!H6,PAPI20_22_23[Ano],2022)</f>
        <v>1512000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1512000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- 1'!M6,PAPI20_22_23[Ano],2023)</f>
        <v>0</v>
      </c>
      <c r="P6" s="45">
        <f>SUMIFS(PAPI20_22_23[Recurso financeiro estimado no ano
(R$) - Cobrança Federal],PAPI20_22_23[SubPDC],'Consolidaçao - 1'!M6,PAPI20_22_23[Ano],2023)</f>
        <v>0</v>
      </c>
      <c r="Q6" s="45">
        <f>SUMIFS(PAPI20_22_23[Recurso financeiro estimado no ano (R$) - Outras],PAPI20_22_23[SubPDC],'Consolidaçao - 1'!M6,PAPI20_22_23[Ano],2023)</f>
        <v>0</v>
      </c>
      <c r="R6" s="43">
        <f t="shared" si="2"/>
        <v>0</v>
      </c>
      <c r="S6" s="44">
        <f t="shared" si="3"/>
        <v>1512000</v>
      </c>
    </row>
    <row r="7" spans="1:19" x14ac:dyDescent="0.25">
      <c r="A7" s="3" t="s">
        <v>70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0</v>
      </c>
      <c r="E7" s="40">
        <f>SUMIFS(PAPI20_21[Recurso financeiro estimado no ano (R$) - Outras],PAPI20_21[SubPDC],A7,PAPI20_21[Ano],2021)</f>
        <v>0</v>
      </c>
      <c r="F7" s="41">
        <f t="shared" si="0"/>
        <v>0</v>
      </c>
      <c r="H7" s="3" t="s">
        <v>81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0</v>
      </c>
      <c r="K7" s="45">
        <f>SUMIFS(PAPI20_22_23[Recurso financeiro estimado no ano
(R$) - Cobrança Federal],PAPI20_22_23[SubPDC],'Consolidaçao - 1'!H7,PAPI20_22_23[Ano],2022)</f>
        <v>3409026.9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3409026.9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- 1'!M7,PAPI20_22_23[Ano],2023)</f>
        <v>0</v>
      </c>
      <c r="P7" s="45">
        <f>SUMIFS(PAPI20_22_23[Recurso financeiro estimado no ano
(R$) - Cobrança Federal],PAPI20_22_23[SubPDC],'Consolidaçao - 1'!M7,PAPI20_22_23[Ano],2023)</f>
        <v>0</v>
      </c>
      <c r="Q7" s="45">
        <f>SUMIFS(PAPI20_22_23[Recurso financeiro estimado no ano (R$) - Outras],PAPI20_22_23[SubPDC],'Consolidaçao - 1'!M7,PAPI20_22_23[Ano],2023)</f>
        <v>0</v>
      </c>
      <c r="R7" s="43">
        <f t="shared" si="2"/>
        <v>0</v>
      </c>
      <c r="S7" s="44">
        <f t="shared" si="3"/>
        <v>3409026.9</v>
      </c>
    </row>
    <row r="8" spans="1:19" x14ac:dyDescent="0.25">
      <c r="A8" s="3" t="s">
        <v>85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0</v>
      </c>
      <c r="E8" s="40">
        <f>SUMIFS(PAPI20_21[Recurso financeiro estimado no ano (R$) - Outras],PAPI20_21[SubPDC],A8,PAPI20_21[Ano],2021)</f>
        <v>0</v>
      </c>
      <c r="F8" s="41">
        <f t="shared" si="0"/>
        <v>0</v>
      </c>
      <c r="H8" s="3" t="s">
        <v>300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106637.61</v>
      </c>
      <c r="M8" s="42">
        <f t="shared" si="1"/>
        <v>106637.61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- 1'!M8,PAPI20_22_23[Ano],2023)</f>
        <v>0</v>
      </c>
      <c r="P8" s="45">
        <f>SUMIFS(PAPI20_22_23[Recurso financeiro estimado no ano
(R$) - Cobrança Federal],PAPI20_22_23[SubPDC],'Consolidaçao - 1'!M8,PAPI20_22_23[Ano],2023)</f>
        <v>0</v>
      </c>
      <c r="Q8" s="45">
        <f>SUMIFS(PAPI20_22_23[Recurso financeiro estimado no ano (R$) - Outras],PAPI20_22_23[SubPDC],'Consolidaçao - 1'!M8,PAPI20_22_23[Ano],2023)</f>
        <v>0</v>
      </c>
      <c r="R8" s="43">
        <f t="shared" si="2"/>
        <v>0</v>
      </c>
      <c r="S8" s="44">
        <f t="shared" si="3"/>
        <v>106637.61</v>
      </c>
    </row>
    <row r="9" spans="1:19" x14ac:dyDescent="0.25">
      <c r="A9" s="3" t="s">
        <v>390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249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0</v>
      </c>
      <c r="K9" s="45">
        <f>SUMIFS(PAPI20_22_23[Recurso financeiro estimado no ano
(R$) - Cobrança Federal],PAPI20_22_23[SubPDC],'Consolidaçao - 1'!H9,PAPI20_22_23[Ano],2022)</f>
        <v>6901401.4299999997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6901401.4299999997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- 1'!M9,PAPI20_22_23[Ano],2023)</f>
        <v>0</v>
      </c>
      <c r="P9" s="45">
        <f>SUMIFS(PAPI20_22_23[Recurso financeiro estimado no ano
(R$) - Cobrança Federal],PAPI20_22_23[SubPDC],'Consolidaçao - 1'!M9,PAPI20_22_23[Ano],2023)</f>
        <v>0</v>
      </c>
      <c r="Q9" s="45">
        <f>SUMIFS(PAPI20_22_23[Recurso financeiro estimado no ano (R$) - Outras],PAPI20_22_23[SubPDC],'Consolidaçao - 1'!M9,PAPI20_22_23[Ano],2023)</f>
        <v>0</v>
      </c>
      <c r="R9" s="43">
        <f t="shared" si="2"/>
        <v>0</v>
      </c>
      <c r="S9" s="44">
        <f t="shared" si="3"/>
        <v>6901401.4299999997</v>
      </c>
    </row>
    <row r="10" spans="1:19" x14ac:dyDescent="0.25">
      <c r="A10" s="3" t="s">
        <v>391</v>
      </c>
      <c r="B10" s="40">
        <f>SUMIFS(PAPI20_21[Recurso financeiro estimado no ano (R$) - CFURH],PAPI20_21[SubPDC],A10,PAPI20_21[Ano],2021)</f>
        <v>0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0</v>
      </c>
      <c r="H10" s="3" t="s">
        <v>276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7423844.1099999994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7423844.1099999994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- 1'!M10,PAPI20_22_23[Ano],2023)</f>
        <v>0</v>
      </c>
      <c r="P10" s="45">
        <f>SUMIFS(PAPI20_22_23[Recurso financeiro estimado no ano
(R$) - Cobrança Federal],PAPI20_22_23[SubPDC],'Consolidaçao - 1'!M10,PAPI20_22_23[Ano],2023)</f>
        <v>0</v>
      </c>
      <c r="Q10" s="45">
        <f>SUMIFS(PAPI20_22_23[Recurso financeiro estimado no ano (R$) - Outras],PAPI20_22_23[SubPDC],'Consolidaçao - 1'!M10,PAPI20_22_23[Ano],2023)</f>
        <v>0</v>
      </c>
      <c r="R10" s="43">
        <f t="shared" si="2"/>
        <v>0</v>
      </c>
      <c r="S10" s="44">
        <f t="shared" si="3"/>
        <v>7423844.1099999994</v>
      </c>
    </row>
    <row r="11" spans="1:19" x14ac:dyDescent="0.25">
      <c r="A11" s="3" t="s">
        <v>258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0</v>
      </c>
      <c r="H11" s="3" t="s">
        <v>289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2000000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2000000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- 1'!M11,PAPI20_22_23[Ano],2023)</f>
        <v>0</v>
      </c>
      <c r="P11" s="45">
        <f>SUMIFS(PAPI20_22_23[Recurso financeiro estimado no ano
(R$) - Cobrança Federal],PAPI20_22_23[SubPDC],'Consolidaçao - 1'!M11,PAPI20_22_23[Ano],2023)</f>
        <v>0</v>
      </c>
      <c r="Q11" s="45">
        <f>SUMIFS(PAPI20_22_23[Recurso financeiro estimado no ano (R$) - Outras],PAPI20_22_23[SubPDC],'Consolidaçao - 1'!M11,PAPI20_22_23[Ano],2023)</f>
        <v>0</v>
      </c>
      <c r="R11" s="43">
        <f t="shared" si="2"/>
        <v>0</v>
      </c>
      <c r="S11" s="44">
        <f t="shared" si="3"/>
        <v>2000000</v>
      </c>
    </row>
    <row r="12" spans="1:19" x14ac:dyDescent="0.25">
      <c r="A12" s="3" t="s">
        <v>81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1210000</v>
      </c>
      <c r="E12" s="40">
        <f>SUMIFS(PAPI20_21[Recurso financeiro estimado no ano (R$) - Outras],PAPI20_21[SubPDC],A12,PAPI20_21[Ano],2021)</f>
        <v>0</v>
      </c>
      <c r="F12" s="41">
        <f t="shared" si="0"/>
        <v>1210000</v>
      </c>
      <c r="H12" s="3" t="s">
        <v>43</v>
      </c>
      <c r="I12" s="45">
        <f>SUMIFS(PAPI20_22_23[Recurso financeiro estimado no ano (R$) - CFURH],PAPI20_22_23[SubPDC],'Consolidaçao - 1'!H12,PAPI20_22_23[Ano],2022)</f>
        <v>0</v>
      </c>
      <c r="J12" s="45">
        <f>SUMIFS(PAPI20_22_23[Recurso financeiro estimado no ano
(R$) - Cobrança Estadual],PAPI20_22_23[SubPDC],'Consolidaçao - 1'!H12,PAPI20_22_23[Ano],2022)</f>
        <v>0</v>
      </c>
      <c r="K12" s="45">
        <f>SUMIFS(PAPI20_22_23[Recurso financeiro estimado no ano
(R$) - Cobrança Federal],PAPI20_22_23[SubPDC],'Consolidaçao - 1'!H12,PAPI20_22_23[Ano],2022)</f>
        <v>2970000</v>
      </c>
      <c r="L12" s="45">
        <f>SUMIFS(PAPI20_22_23[Recurso financeiro estimado no ano (R$) - Outras],PAPI20_22_23[SubPDC],'Consolidaçao - 1'!H12,PAPI20_22_23[Ano],2022)</f>
        <v>267517245.38999999</v>
      </c>
      <c r="M12" s="42">
        <f t="shared" si="1"/>
        <v>270487245.38999999</v>
      </c>
      <c r="N12" s="45">
        <f>SUMIFS(PAPI20_22_23[Recurso financeiro estimado no ano (R$) - CFURH],PAPI20_22_23[SubPDC],'Consolidaçao - 1'!H12,PAPI20_22_23[Ano],2023)</f>
        <v>0</v>
      </c>
      <c r="O12" s="45">
        <f>SUMIFS(PAPI20_22_23[Recurso financeiro estimado no ano
(R$) - Cobrança Estadual],PAPI20_22_23[SubPDC],'Consolidaçao - 1'!M12,PAPI20_22_23[Ano],2023)</f>
        <v>0</v>
      </c>
      <c r="P12" s="45">
        <f>SUMIFS(PAPI20_22_23[Recurso financeiro estimado no ano
(R$) - Cobrança Federal],PAPI20_22_23[SubPDC],'Consolidaçao - 1'!M12,PAPI20_22_23[Ano],2023)</f>
        <v>0</v>
      </c>
      <c r="Q12" s="45">
        <f>SUMIFS(PAPI20_22_23[Recurso financeiro estimado no ano (R$) - Outras],PAPI20_22_23[SubPDC],'Consolidaçao - 1'!M12,PAPI20_22_23[Ano],2023)</f>
        <v>0</v>
      </c>
      <c r="R12" s="43">
        <f t="shared" si="2"/>
        <v>0</v>
      </c>
      <c r="S12" s="44">
        <f t="shared" si="3"/>
        <v>270487245.38999999</v>
      </c>
    </row>
    <row r="13" spans="1:19" x14ac:dyDescent="0.25">
      <c r="A13" s="3" t="s">
        <v>392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393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- 1'!M13,PAPI20_22_23[Ano],2023)</f>
        <v>0</v>
      </c>
      <c r="P13" s="45">
        <f>SUMIFS(PAPI20_22_23[Recurso financeiro estimado no ano
(R$) - Cobrança Federal],PAPI20_22_23[SubPDC],'Consolidaçao - 1'!M13,PAPI20_22_23[Ano],2023)</f>
        <v>0</v>
      </c>
      <c r="Q13" s="45">
        <f>SUMIFS(PAPI20_22_23[Recurso financeiro estimado no ano (R$) - Outras],PAPI20_22_23[SubPDC],'Consolidaçao - 1'!M13,PAPI20_22_23[Ano],2023)</f>
        <v>0</v>
      </c>
      <c r="R13" s="43">
        <f t="shared" si="2"/>
        <v>0</v>
      </c>
      <c r="S13" s="44">
        <f t="shared" si="3"/>
        <v>0</v>
      </c>
    </row>
    <row r="14" spans="1:19" x14ac:dyDescent="0.25">
      <c r="A14" s="3" t="s">
        <v>90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6541000</v>
      </c>
      <c r="E14" s="40">
        <f>SUMIFS(PAPI20_21[Recurso financeiro estimado no ano (R$) - Outras],PAPI20_21[SubPDC],A14,PAPI20_21[Ano],2021)</f>
        <v>0</v>
      </c>
      <c r="F14" s="41">
        <f t="shared" si="0"/>
        <v>6541000</v>
      </c>
      <c r="H14" s="3" t="s">
        <v>394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0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0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- 1'!M14,PAPI20_22_23[Ano],2023)</f>
        <v>0</v>
      </c>
      <c r="P14" s="45">
        <f>SUMIFS(PAPI20_22_23[Recurso financeiro estimado no ano
(R$) - Cobrança Federal],PAPI20_22_23[SubPDC],'Consolidaçao - 1'!M14,PAPI20_22_23[Ano],2023)</f>
        <v>0</v>
      </c>
      <c r="Q14" s="45">
        <f>SUMIFS(PAPI20_22_23[Recurso financeiro estimado no ano (R$) - Outras],PAPI20_22_23[SubPDC],'Consolidaçao - 1'!M14,PAPI20_22_23[Ano],2023)</f>
        <v>0</v>
      </c>
      <c r="R14" s="43">
        <f t="shared" si="2"/>
        <v>0</v>
      </c>
      <c r="S14" s="44">
        <f t="shared" si="3"/>
        <v>0</v>
      </c>
    </row>
    <row r="15" spans="1:19" x14ac:dyDescent="0.25">
      <c r="A15" s="3" t="s">
        <v>395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396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25">
      <c r="A16" s="3" t="s">
        <v>43</v>
      </c>
      <c r="B16" s="40">
        <f>SUMIFS(PAPI20_21[Recurso financeiro estimado no ano (R$) - CFURH],PAPI20_21[SubPDC],A16,PAPI20_21[Ano],2021)</f>
        <v>0</v>
      </c>
      <c r="C16" s="40">
        <f>SUMIFS(PAPI20_21[Recurso financeiro estimado no ano
(R$) - Cobrança Estadual],PAPI20_21[SubPDC],A16,PAPI20_21[Ano],2021)</f>
        <v>520210.3</v>
      </c>
      <c r="D16" s="40">
        <f>SUMIFS(PAPI20_21[Recurso financeiro estimado no ano
(R$) - Cobrança Federal],PAPI20_21[SubPDC],A16,PAPI20_21[Ano],2021)</f>
        <v>0</v>
      </c>
      <c r="E16" s="40">
        <f>SUMIFS(PAPI20_21[Recurso financeiro estimado no ano (R$) - Outras],PAPI20_21[SubPDC],A16,PAPI20_21[Ano],2021)</f>
        <v>242930707.44999999</v>
      </c>
      <c r="F16" s="41">
        <f t="shared" si="0"/>
        <v>243450917.75</v>
      </c>
      <c r="H16" s="3" t="s">
        <v>368</v>
      </c>
      <c r="I16" s="45">
        <f>SUMIFS(PAPI20_22_23[Recurso financeiro estimado no ano (R$) - CFURH],PAPI20_22_23[SubPDC],'Consolidaçao - 1'!H16,PAPI20_22_23[Ano],2022)</f>
        <v>0</v>
      </c>
      <c r="J16" s="45">
        <f>SUMIFS(PAPI20_22_23[Recurso financeiro estimado no ano
(R$) - Cobrança Estadual],PAPI20_22_23[SubPDC],'Consolidaçao - 1'!H16,PAPI20_22_23[Ano],2022)</f>
        <v>0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991950</v>
      </c>
      <c r="M16" s="42">
        <f t="shared" si="1"/>
        <v>991950</v>
      </c>
      <c r="N16" s="45">
        <f>SUMIFS(PAPI20_22_23[Recurso financeiro estimado no ano (R$) - CFURH],PAPI20_22_23[SubPDC],'Consolidaçao - 1'!H16,PAPI20_22_23[Ano],2023)</f>
        <v>0</v>
      </c>
      <c r="O16" s="45">
        <f>SUMIFS(PAPI20_22_23[Recurso financeiro estimado no ano
(R$) - Cobrança Estadual],PAPI20_22_23[SubPDC],'Consolidaçao - 1'!H16,PAPI20_22_23[Ano],2023)</f>
        <v>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991950</v>
      </c>
      <c r="R16" s="43">
        <f t="shared" si="2"/>
        <v>991950</v>
      </c>
      <c r="S16" s="44">
        <f t="shared" si="3"/>
        <v>1983900</v>
      </c>
    </row>
    <row r="17" spans="1:19" x14ac:dyDescent="0.25">
      <c r="A17" s="3" t="s">
        <v>397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0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0</v>
      </c>
      <c r="H17" s="3" t="s">
        <v>336</v>
      </c>
      <c r="I17" s="45">
        <f>SUMIFS(PAPI20_22_23[Recurso financeiro estimado no ano (R$) - CFURH],PAPI20_22_23[SubPDC],'Consolidaçao - 1'!H17,PAPI20_22_23[Ano],2022)</f>
        <v>289486.78999999998</v>
      </c>
      <c r="J17" s="45">
        <f>SUMIFS(PAPI20_22_23[Recurso financeiro estimado no ano
(R$) - Cobrança Estadual],PAPI20_22_23[SubPDC],'Consolidaçao - 1'!H17,PAPI20_22_23[Ano],2022)</f>
        <v>0</v>
      </c>
      <c r="K17" s="45">
        <f>SUMIFS(PAPI20_22_23[Recurso financeiro estimado no ano
(R$) - Cobrança Federal],PAPI20_22_23[SubPDC],'Consolidaçao - 1'!H17,PAPI20_22_23[Ano],2022)</f>
        <v>1150000</v>
      </c>
      <c r="L17" s="45">
        <f>SUMIFS(PAPI20_22_23[Recurso financeiro estimado no ano (R$) - Outras],PAPI20_22_23[SubPDC],'Consolidaçao - 1'!H17,PAPI20_22_23[Ano],2022)</f>
        <v>385620.27</v>
      </c>
      <c r="M17" s="42">
        <f t="shared" si="1"/>
        <v>1825107.06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0</v>
      </c>
      <c r="P17" s="45">
        <f>SUMIFS(PAPI20_22_23[Recurso financeiro estimado no ano
(R$) - Cobrança Federal],PAPI20_22_23[SubPDC],'Consolidaçao - 1'!H17,PAPI20_22_23[Ano],2023)</f>
        <v>2080631.74</v>
      </c>
      <c r="Q17" s="45">
        <f>SUMIFS(PAPI20_22_23[Recurso financeiro estimado no ano (R$) - Outras],PAPI20_22_23[SubPDC],'Consolidaçao - 1'!H17,PAPI20_22_23[Ano],2023)</f>
        <v>497509.37</v>
      </c>
      <c r="R17" s="43">
        <f t="shared" si="2"/>
        <v>2578141.11</v>
      </c>
      <c r="S17" s="44">
        <f t="shared" si="3"/>
        <v>4403248.17</v>
      </c>
    </row>
    <row r="18" spans="1:19" x14ac:dyDescent="0.25">
      <c r="A18" s="3" t="s">
        <v>398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0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0</v>
      </c>
      <c r="H18" s="3" t="s">
        <v>354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5181667.6500000004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5181667.6500000004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0</v>
      </c>
      <c r="P18" s="45">
        <f>SUMIFS(PAPI20_22_23[Recurso financeiro estimado no ano
(R$) - Cobrança Federal],PAPI20_22_23[SubPDC],'Consolidaçao - 1'!H18,PAPI20_22_23[Ano],2023)</f>
        <v>600000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600000</v>
      </c>
      <c r="S18" s="44">
        <f t="shared" si="3"/>
        <v>5781667.6500000004</v>
      </c>
    </row>
    <row r="19" spans="1:19" x14ac:dyDescent="0.25">
      <c r="A19" s="3" t="s">
        <v>399</v>
      </c>
      <c r="B19" s="40">
        <f>SUMIFS(PAPI20_21[Recurso financeiro estimado no ano (R$) - CFURH],PAPI20_21[SubPDC],A19,PAPI20_21[Ano],2021)</f>
        <v>0</v>
      </c>
      <c r="C19" s="40">
        <f>SUMIFS(PAPI20_21[Recurso financeiro estimado no ano
(R$) - Cobrança Estadual],PAPI20_21[SubPDC],A19,PAPI20_21[Ano],2021)</f>
        <v>0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0</v>
      </c>
      <c r="H19" s="3" t="s">
        <v>180</v>
      </c>
      <c r="I19" s="45">
        <f>SUMIFS(PAPI20_22_23[Recurso financeiro estimado no ano (R$) - CFURH],PAPI20_22_23[SubPDC],'Consolidaçao - 1'!H19,PAPI20_22_23[Ano],2022)</f>
        <v>0</v>
      </c>
      <c r="J19" s="45">
        <f>SUMIFS(PAPI20_22_23[Recurso financeiro estimado no ano
(R$) - Cobrança Estadual],PAPI20_22_23[SubPDC],'Consolidaçao - 1'!H19,PAPI20_22_23[Ano],2022)</f>
        <v>18269354.210000001</v>
      </c>
      <c r="K19" s="45">
        <f>SUMIFS(PAPI20_22_23[Recurso financeiro estimado no ano
(R$) - Cobrança Federal],PAPI20_22_23[SubPDC],'Consolidaçao - 1'!H19,PAPI20_22_23[Ano],2022)</f>
        <v>1000000</v>
      </c>
      <c r="L19" s="45">
        <f>SUMIFS(PAPI20_22_23[Recurso financeiro estimado no ano (R$) - Outras],PAPI20_22_23[SubPDC],'Consolidaçao - 1'!H19,PAPI20_22_23[Ano],2022)</f>
        <v>1000000</v>
      </c>
      <c r="M19" s="42">
        <f t="shared" si="1"/>
        <v>20269354.210000001</v>
      </c>
      <c r="N19" s="45">
        <f>SUMIFS(PAPI20_22_23[Recurso financeiro estimado no ano (R$) - CFURH],PAPI20_22_23[SubPDC],'Consolidaçao - 1'!H19,PAPI20_22_23[Ano],2023)</f>
        <v>0</v>
      </c>
      <c r="O19" s="45">
        <f>SUMIFS(PAPI20_22_23[Recurso financeiro estimado no ano
(R$) - Cobrança Estadual],PAPI20_22_23[SubPDC],'Consolidaçao - 1'!H19,PAPI20_22_23[Ano],2023)</f>
        <v>7188311.9199999999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1000000</v>
      </c>
      <c r="R19" s="43">
        <f t="shared" si="2"/>
        <v>8188311.9199999999</v>
      </c>
      <c r="S19" s="44">
        <f t="shared" si="3"/>
        <v>28457666.130000003</v>
      </c>
    </row>
    <row r="20" spans="1:19" x14ac:dyDescent="0.25">
      <c r="A20" s="3" t="s">
        <v>400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401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25">
      <c r="A21" s="3" t="s">
        <v>191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0</v>
      </c>
      <c r="D21" s="40">
        <f>SUMIFS(PAPI20_21[Recurso financeiro estimado no ano
(R$) - Cobrança Federal],PAPI20_21[SubPDC],A21,PAPI20_21[Ano],2021)</f>
        <v>0</v>
      </c>
      <c r="E21" s="40">
        <f>SUMIFS(PAPI20_21[Recurso financeiro estimado no ano (R$) - Outras],PAPI20_21[SubPDC],A21,PAPI20_21[Ano],2021)</f>
        <v>991950</v>
      </c>
      <c r="F21" s="41">
        <f t="shared" si="0"/>
        <v>991950</v>
      </c>
      <c r="H21" s="3" t="s">
        <v>402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25">
      <c r="A22" s="3" t="s">
        <v>207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0</v>
      </c>
      <c r="D22" s="40">
        <f>SUMIFS(PAPI20_21[Recurso financeiro estimado no ano
(R$) - Cobrança Federal],PAPI20_21[SubPDC],A22,PAPI20_21[Ano],2021)</f>
        <v>200000</v>
      </c>
      <c r="E22" s="40">
        <f>SUMIFS(PAPI20_21[Recurso financeiro estimado no ano (R$) - Outras],PAPI20_21[SubPDC],A22,PAPI20_21[Ano],2021)</f>
        <v>469003.24</v>
      </c>
      <c r="F22" s="41">
        <f t="shared" si="0"/>
        <v>669003.24</v>
      </c>
      <c r="H22" s="3" t="s">
        <v>403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0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0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0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0</v>
      </c>
      <c r="S22" s="44">
        <f t="shared" si="3"/>
        <v>0</v>
      </c>
    </row>
    <row r="23" spans="1:19" x14ac:dyDescent="0.25">
      <c r="A23" s="3" t="s">
        <v>180</v>
      </c>
      <c r="B23" s="40">
        <f>SUMIFS(PAPI20_21[Recurso financeiro estimado no ano (R$) - CFURH],PAPI20_21[SubPDC],A23,PAPI20_21[Ano],2021)</f>
        <v>0</v>
      </c>
      <c r="C23" s="40">
        <f>SUMIFS(PAPI20_21[Recurso financeiro estimado no ano
(R$) - Cobrança Estadual],PAPI20_21[SubPDC],A23,PAPI20_21[Ano],2021)</f>
        <v>0</v>
      </c>
      <c r="D23" s="40">
        <f>SUMIFS(PAPI20_21[Recurso financeiro estimado no ano
(R$) - Cobrança Federal],PAPI20_21[SubPDC],A23,PAPI20_21[Ano],2021)</f>
        <v>0</v>
      </c>
      <c r="E23" s="40">
        <f>SUMIFS(PAPI20_21[Recurso financeiro estimado no ano (R$) - Outras],PAPI20_21[SubPDC],A23,PAPI20_21[Ano],2021)</f>
        <v>1000000</v>
      </c>
      <c r="F23" s="41">
        <f t="shared" si="0"/>
        <v>1000000</v>
      </c>
      <c r="H23" s="3" t="s">
        <v>404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0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0</v>
      </c>
      <c r="S23" s="44">
        <f t="shared" si="3"/>
        <v>0</v>
      </c>
    </row>
    <row r="24" spans="1:19" x14ac:dyDescent="0.25">
      <c r="A24" s="3" t="s">
        <v>401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405</v>
      </c>
      <c r="I24" s="45">
        <f>SUMIFS(PAPI20_22_23[Recurso financeiro estimado no ano (R$) - CFURH],PAPI20_22_23[SubPDC],'Consolidaçao - 1'!H24,PAPI20_22_23[Ano],2022)</f>
        <v>0</v>
      </c>
      <c r="J24" s="45">
        <f>SUMIFS(PAPI20_22_23[Recurso financeiro estimado no ano
(R$) - Cobrança Estadual],PAPI20_22_23[SubPDC],'Consolidaçao - 1'!H24,PAPI20_22_23[Ano],2022)</f>
        <v>0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0</v>
      </c>
      <c r="N24" s="45">
        <f>SUMIFS(PAPI20_22_23[Recurso financeiro estimado no ano (R$) - CFURH],PAPI20_22_23[SubPDC],'Consolidaçao - 1'!H24,PAPI20_22_23[Ano],2023)</f>
        <v>0</v>
      </c>
      <c r="O24" s="45">
        <f>SUMIFS(PAPI20_22_23[Recurso financeiro estimado no ano
(R$) - Cobrança Estadual],PAPI20_22_23[SubPDC],'Consolidaçao - 1'!H24,PAPI20_22_23[Ano],2023)</f>
        <v>0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0</v>
      </c>
      <c r="S24" s="44">
        <f t="shared" si="3"/>
        <v>0</v>
      </c>
    </row>
    <row r="25" spans="1:19" x14ac:dyDescent="0.25">
      <c r="A25" s="3" t="s">
        <v>402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406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25">
      <c r="A26" s="3" t="s">
        <v>407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215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690000</v>
      </c>
      <c r="K26" s="45">
        <f>SUMIFS(PAPI20_22_23[Recurso financeiro estimado no ano
(R$) - Cobrança Federal],PAPI20_22_23[SubPDC],'Consolidaçao - 1'!H26,PAPI20_22_23[Ano],2022)</f>
        <v>275813.2</v>
      </c>
      <c r="L26" s="45">
        <f>SUMIFS(PAPI20_22_23[Recurso financeiro estimado no ano (R$) - Outras],PAPI20_22_23[SubPDC],'Consolidaçao - 1'!H26,PAPI20_22_23[Ano],2022)</f>
        <v>210000</v>
      </c>
      <c r="M26" s="42">
        <f t="shared" si="1"/>
        <v>1175813.2</v>
      </c>
      <c r="N26" s="45">
        <f>SUMIFS(PAPI20_22_23[Recurso financeiro estimado no ano (R$) - CFURH],PAPI20_22_23[SubPDC],'Consolidaçao - 1'!H26,PAPI20_22_23[Ano],2023)</f>
        <v>0</v>
      </c>
      <c r="O26" s="45">
        <f>SUMIFS(PAPI20_22_23[Recurso financeiro estimado no ano
(R$) - Cobrança Estadual],PAPI20_22_23[SubPDC],'Consolidaçao - 1'!H26,PAPI20_22_23[Ano],2023)</f>
        <v>0</v>
      </c>
      <c r="P26" s="45">
        <f>SUMIFS(PAPI20_22_23[Recurso financeiro estimado no ano
(R$) - Cobrança Federal],PAPI20_22_23[SubPDC],'Consolidaçao - 1'!H26,PAPI20_22_23[Ano],2023)</f>
        <v>574867.57999999996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574867.57999999996</v>
      </c>
      <c r="S26" s="44">
        <f t="shared" si="3"/>
        <v>1750680.7799999998</v>
      </c>
    </row>
    <row r="27" spans="1:19" x14ac:dyDescent="0.25">
      <c r="A27" s="3" t="s">
        <v>408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0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0</v>
      </c>
      <c r="H27" s="3" t="s">
        <v>361</v>
      </c>
      <c r="I27" s="45">
        <f>SUMIFS(PAPI20_22_23[Recurso financeiro estimado no ano (R$) - CFURH],PAPI20_22_23[SubPDC],'Consolidaçao - 1'!H27,PAPI20_22_23[Ano],2022)</f>
        <v>0</v>
      </c>
      <c r="J27" s="45">
        <f>SUMIFS(PAPI20_22_23[Recurso financeiro estimado no ano
(R$) - Cobrança Estadual],PAPI20_22_23[SubPDC],'Consolidaçao - 1'!H27,PAPI20_22_23[Ano],2022)</f>
        <v>0</v>
      </c>
      <c r="K27" s="45">
        <f>SUMIFS(PAPI20_22_23[Recurso financeiro estimado no ano
(R$) - Cobrança Federal],PAPI20_22_23[SubPDC],'Consolidaçao - 1'!H27,PAPI20_22_23[Ano],2022)</f>
        <v>300000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300000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0</v>
      </c>
      <c r="P27" s="45">
        <f>SUMIFS(PAPI20_22_23[Recurso financeiro estimado no ano
(R$) - Cobrança Federal],PAPI20_22_23[SubPDC],'Consolidaçao - 1'!H27,PAPI20_22_23[Ano],2023)</f>
        <v>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0</v>
      </c>
      <c r="S27" s="44">
        <f t="shared" si="3"/>
        <v>300000</v>
      </c>
    </row>
    <row r="28" spans="1:19" x14ac:dyDescent="0.25">
      <c r="A28" s="3" t="s">
        <v>409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223</v>
      </c>
      <c r="I28" s="45">
        <f>SUMIFS(PAPI20_22_23[Recurso financeiro estimado no ano (R$) - CFURH],PAPI20_22_23[SubPDC],'Consolidaçao - 1'!H28,PAPI20_22_23[Ano],2022)</f>
        <v>0</v>
      </c>
      <c r="J28" s="45">
        <f>SUMIFS(PAPI20_22_23[Recurso financeiro estimado no ano
(R$) - Cobrança Estadual],PAPI20_22_23[SubPDC],'Consolidaçao - 1'!H28,PAPI20_22_23[Ano],2022)</f>
        <v>0</v>
      </c>
      <c r="K28" s="45">
        <f>SUMIFS(PAPI20_22_23[Recurso financeiro estimado no ano
(R$) - Cobrança Federal],PAPI20_22_23[SubPDC],'Consolidaçao - 1'!H28,PAPI20_22_23[Ano],2022)</f>
        <v>1859516.72</v>
      </c>
      <c r="L28" s="45">
        <f>SUMIFS(PAPI20_22_23[Recurso financeiro estimado no ano (R$) - Outras],PAPI20_22_23[SubPDC],'Consolidaçao - 1'!H28,PAPI20_22_23[Ano],2022)</f>
        <v>0</v>
      </c>
      <c r="M28" s="42">
        <f t="shared" si="1"/>
        <v>1859516.72</v>
      </c>
      <c r="N28" s="45">
        <f>SUMIFS(PAPI20_22_23[Recurso financeiro estimado no ano (R$) - CFURH],PAPI20_22_23[SubPDC],'Consolidaçao - 1'!H28,PAPI20_22_23[Ano],2023)</f>
        <v>0</v>
      </c>
      <c r="O28" s="45">
        <f>SUMIFS(PAPI20_22_23[Recurso financeiro estimado no ano
(R$) - Cobrança Estadual],PAPI20_22_23[SubPDC],'Consolidaçao - 1'!H28,PAPI20_22_23[Ano],2023)</f>
        <v>0</v>
      </c>
      <c r="P28" s="45">
        <f>SUMIFS(PAPI20_22_23[Recurso financeiro estimado no ano
(R$) - Cobrança Federal],PAPI20_22_23[SubPDC],'Consolidaçao - 1'!H28,PAPI20_22_23[Ano],2023)</f>
        <v>1113682.31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1113682.31</v>
      </c>
      <c r="S28" s="44">
        <f t="shared" si="3"/>
        <v>2973199.0300000003</v>
      </c>
    </row>
    <row r="29" spans="1:19" x14ac:dyDescent="0.25">
      <c r="A29" s="3" t="s">
        <v>410</v>
      </c>
      <c r="B29" s="40">
        <f>SUMIFS(PAPI20_21[Recurso financeiro estimado no ano (R$) - CFURH],PAPI20_21[SubPDC],A29,PAPI20_21[Ano],2021)</f>
        <v>0</v>
      </c>
      <c r="C29" s="40">
        <f>SUMIFS(PAPI20_21[Recurso financeiro estimado no ano
(R$) - Cobrança Estadual],PAPI20_21[SubPDC],A29,PAPI20_21[Ano],2021)</f>
        <v>0</v>
      </c>
      <c r="D29" s="40">
        <f>SUMIFS(PAPI20_21[Recurso financeiro estimado no ano
(R$) - Cobrança Federal],PAPI20_21[SubPDC],A29,PAPI20_21[Ano],2021)</f>
        <v>0</v>
      </c>
      <c r="E29" s="40">
        <f>SUMIFS(PAPI20_21[Recurso financeiro estimado no ano (R$) - Outras],PAPI20_21[SubPDC],A29,PAPI20_21[Ano],2021)</f>
        <v>0</v>
      </c>
      <c r="F29" s="41">
        <f t="shared" si="0"/>
        <v>0</v>
      </c>
    </row>
    <row r="30" spans="1:19" ht="18.75" x14ac:dyDescent="0.25">
      <c r="A30" s="3" t="s">
        <v>411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0</v>
      </c>
      <c r="H30" s="47" t="s">
        <v>379</v>
      </c>
      <c r="I30" s="64" t="s">
        <v>21</v>
      </c>
      <c r="J30" s="64" t="s">
        <v>44</v>
      </c>
      <c r="K30" s="64" t="s">
        <v>412</v>
      </c>
    </row>
    <row r="31" spans="1:19" x14ac:dyDescent="0.25">
      <c r="A31" s="3" t="s">
        <v>413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100372827.51000001</v>
      </c>
      <c r="J31" s="63">
        <f>SUMIF(PAPI20_22_23[Prioridade do SubPDC],J$30,PAPI20_22_23[Recurso financeiro estimado no ano
(R$)])</f>
        <v>573801946.61000001</v>
      </c>
      <c r="K31" s="63">
        <f>SUMIF(PAPI20_22_23[Prioridade do SubPDC],K$30,PAPI20_22_23[Recurso financeiro estimado no ano
(R$)])</f>
        <v>17192695.630000003</v>
      </c>
    </row>
    <row r="32" spans="1:19" x14ac:dyDescent="0.25">
      <c r="A32" s="3" t="s">
        <v>215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0</v>
      </c>
      <c r="D32" s="40">
        <f>SUMIFS(PAPI20_21[Recurso financeiro estimado no ano
(R$) - Cobrança Federal],PAPI20_21[SubPDC],A32,PAPI20_21[Ano],2021)</f>
        <v>165000</v>
      </c>
      <c r="E32" s="40">
        <f>SUMIFS(PAPI20_21[Recurso financeiro estimado no ano (R$) - Outras],PAPI20_21[SubPDC],A32,PAPI20_21[Ano],2021)</f>
        <v>0</v>
      </c>
      <c r="F32" s="41">
        <f t="shared" si="0"/>
        <v>165000</v>
      </c>
      <c r="I32" s="65">
        <f>IFERROR(I31/SUM(I31:K31),"")</f>
        <v>0.14518014211211736</v>
      </c>
      <c r="J32" s="65">
        <f>IFERROR(J31/SUM(I31:K31),"")</f>
        <v>0.82995219144095411</v>
      </c>
      <c r="K32" s="65">
        <f>IFERROR(K31/SUM(I31:K31),"")</f>
        <v>2.4867666446928605E-2</v>
      </c>
    </row>
    <row r="33" spans="1:6" x14ac:dyDescent="0.25">
      <c r="A33" s="3" t="s">
        <v>361</v>
      </c>
      <c r="B33" s="40">
        <f>SUMIFS(PAPI20_21[Recurso financeiro estimado no ano (R$) - CFURH],PAPI20_21[SubPDC],A33,PAPI20_21[Ano],2021)</f>
        <v>0</v>
      </c>
      <c r="C33" s="40">
        <f>SUMIFS(PAPI20_21[Recurso financeiro estimado no ano
(R$) - Cobrança Estadual],PAPI20_21[SubPDC],A33,PAPI20_21[Ano],2021)</f>
        <v>0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0</v>
      </c>
    </row>
    <row r="34" spans="1:6" x14ac:dyDescent="0.25">
      <c r="A34" s="3" t="s">
        <v>223</v>
      </c>
      <c r="B34" s="40">
        <f>SUMIFS(PAPI20_21[Recurso financeiro estimado no ano (R$) - CFURH],PAPI20_21[SubPDC],A34,PAPI20_21[Ano],2021)</f>
        <v>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1870000</v>
      </c>
      <c r="E34" s="40">
        <f>SUMIFS(PAPI20_21[Recurso financeiro estimado no ano (R$) - Outras],PAPI20_21[SubPDC],A34,PAPI20_21[Ano],2021)</f>
        <v>0</v>
      </c>
      <c r="F34" s="41">
        <f t="shared" si="0"/>
        <v>1870000</v>
      </c>
    </row>
    <row r="36" spans="1:6" ht="18.75" x14ac:dyDescent="0.25">
      <c r="A36" s="46" t="s">
        <v>377</v>
      </c>
      <c r="B36" s="62" t="s">
        <v>21</v>
      </c>
      <c r="C36" s="62" t="s">
        <v>44</v>
      </c>
      <c r="D36" s="62" t="s">
        <v>412</v>
      </c>
    </row>
    <row r="37" spans="1:6" x14ac:dyDescent="0.25">
      <c r="A37" s="60" t="s">
        <v>2</v>
      </c>
      <c r="B37" s="61">
        <f>SUMIF(PAPI20_21[Prioridade do SubPDC],B$36,PAPI20_21[Recurso financeiro estimado no ano
(R$)])</f>
        <v>26379398.780000001</v>
      </c>
      <c r="C37" s="61">
        <f>SUMIF(PAPI20_21[Prioridade do SubPDC],C$36,PAPI20_21[Recurso financeiro estimado no ano
(R$)])</f>
        <v>244450917.75</v>
      </c>
      <c r="D37" s="61">
        <f>SUMIF(PAPI20_21[Prioridade do SubPDC],D$36,PAPI20_21[Recurso financeiro estimado no ano
(R$)])</f>
        <v>3095953.24</v>
      </c>
    </row>
    <row r="38" spans="1:6" x14ac:dyDescent="0.25">
      <c r="A38" s="9"/>
      <c r="B38" s="65">
        <f>B37/SUM(B37:D37)</f>
        <v>9.630109153878981E-2</v>
      </c>
      <c r="C38" s="65">
        <f>C37/SUM(B37:D37)</f>
        <v>0.89239676776985011</v>
      </c>
      <c r="D38" s="65">
        <f>D37/SUM(B37:D37)</f>
        <v>1.1302140691360098E-2</v>
      </c>
    </row>
    <row r="39" spans="1:6" x14ac:dyDescent="0.25">
      <c r="A39" s="9"/>
    </row>
    <row r="40" spans="1:6" x14ac:dyDescent="0.25">
      <c r="A40" s="9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4" spans="1:6" x14ac:dyDescent="0.25">
      <c r="A44" s="9"/>
    </row>
    <row r="45" spans="1:6" x14ac:dyDescent="0.25">
      <c r="A4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3CF-732B-4A00-821B-642DB8B3F7EF}">
  <sheetPr codeName="Planilha3">
    <tabColor theme="0"/>
  </sheetPr>
  <dimension ref="A1:Q1933"/>
  <sheetViews>
    <sheetView showGridLines="0" zoomScale="85" zoomScaleNormal="85" workbookViewId="0">
      <selection activeCell="C14" sqref="C14"/>
    </sheetView>
  </sheetViews>
  <sheetFormatPr defaultColWidth="9.140625" defaultRowHeight="15" x14ac:dyDescent="0.25"/>
  <cols>
    <col min="1" max="1" width="22.28515625" style="66" bestFit="1" customWidth="1"/>
    <col min="2" max="2" width="11.85546875" style="66" bestFit="1" customWidth="1"/>
    <col min="3" max="3" width="16.5703125" style="66" bestFit="1" customWidth="1"/>
    <col min="4" max="4" width="26.140625" style="66" bestFit="1" customWidth="1"/>
    <col min="5" max="5" width="25.140625" bestFit="1" customWidth="1"/>
    <col min="6" max="6" width="20" bestFit="1" customWidth="1"/>
    <col min="7" max="7" width="18.85546875" bestFit="1" customWidth="1"/>
    <col min="8" max="8" width="23.5703125" bestFit="1" customWidth="1"/>
    <col min="9" max="9" width="13.7109375" bestFit="1" customWidth="1"/>
    <col min="10" max="10" width="16.140625" bestFit="1" customWidth="1"/>
    <col min="11" max="11" width="20.28515625" bestFit="1" customWidth="1"/>
    <col min="12" max="17" width="8.85546875" customWidth="1"/>
    <col min="18" max="16384" width="9.140625" style="66"/>
  </cols>
  <sheetData>
    <row r="1" spans="1:3" x14ac:dyDescent="0.25">
      <c r="A1" s="107" t="s">
        <v>414</v>
      </c>
      <c r="B1" s="107"/>
      <c r="C1" s="107"/>
    </row>
    <row r="2" spans="1:3" x14ac:dyDescent="0.25">
      <c r="A2" s="107" t="s">
        <v>415</v>
      </c>
    </row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pans="1:6" s="66" customFormat="1" x14ac:dyDescent="0.25"/>
    <row r="66" spans="1:6" s="66" customFormat="1" x14ac:dyDescent="0.25"/>
    <row r="67" spans="1:6" s="66" customFormat="1" x14ac:dyDescent="0.25"/>
    <row r="68" spans="1:6" s="66" customFormat="1" x14ac:dyDescent="0.25"/>
    <row r="69" spans="1:6" s="66" customFormat="1" x14ac:dyDescent="0.25">
      <c r="A69" s="66" t="s">
        <v>416</v>
      </c>
      <c r="B69" s="66" t="s">
        <v>417</v>
      </c>
      <c r="C69" s="66" t="s">
        <v>418</v>
      </c>
      <c r="D69" s="66" t="s">
        <v>419</v>
      </c>
      <c r="E69" s="66" t="s">
        <v>420</v>
      </c>
      <c r="F69" s="66" t="s">
        <v>421</v>
      </c>
    </row>
    <row r="70" spans="1:6" s="66" customFormat="1" x14ac:dyDescent="0.25">
      <c r="A70" s="116" t="s">
        <v>48</v>
      </c>
      <c r="B70" s="117">
        <v>435000</v>
      </c>
      <c r="C70" s="117">
        <v>435</v>
      </c>
      <c r="D70" s="118">
        <v>0</v>
      </c>
      <c r="E70" s="118">
        <v>435000</v>
      </c>
      <c r="F70" s="118">
        <v>0</v>
      </c>
    </row>
    <row r="71" spans="1:6" s="66" customFormat="1" x14ac:dyDescent="0.25">
      <c r="A71" s="116" t="s">
        <v>20</v>
      </c>
      <c r="B71" s="117">
        <v>68011904.99666667</v>
      </c>
      <c r="C71" s="117">
        <v>68011.904996666664</v>
      </c>
      <c r="D71" s="118">
        <v>31260061.359999996</v>
      </c>
      <c r="E71" s="118">
        <v>6390437.5600000005</v>
      </c>
      <c r="F71" s="118">
        <v>26656064.516666666</v>
      </c>
    </row>
    <row r="72" spans="1:6" s="66" customFormat="1" x14ac:dyDescent="0.25">
      <c r="A72" s="116" t="s">
        <v>74</v>
      </c>
      <c r="B72" s="117">
        <v>106637.60702589517</v>
      </c>
      <c r="C72" s="117">
        <v>106.63760702589516</v>
      </c>
      <c r="D72" s="118">
        <v>0</v>
      </c>
      <c r="E72" s="118"/>
      <c r="F72" s="118">
        <v>106637.60702589517</v>
      </c>
    </row>
    <row r="73" spans="1:6" s="66" customFormat="1" x14ac:dyDescent="0.25">
      <c r="A73" s="116" t="s">
        <v>37</v>
      </c>
      <c r="B73" s="117">
        <v>3521928.02</v>
      </c>
      <c r="C73" s="117">
        <v>3521.9280199999998</v>
      </c>
      <c r="D73" s="118">
        <v>0</v>
      </c>
      <c r="E73" s="118">
        <v>2290000</v>
      </c>
      <c r="F73" s="118">
        <v>0</v>
      </c>
    </row>
    <row r="74" spans="1:6" s="66" customFormat="1" x14ac:dyDescent="0.25">
      <c r="A74" s="116" t="s">
        <v>70</v>
      </c>
      <c r="B74" s="117"/>
      <c r="C74" s="117"/>
      <c r="D74" s="118">
        <v>0</v>
      </c>
      <c r="E74" s="118"/>
      <c r="F74" s="118">
        <v>0</v>
      </c>
    </row>
    <row r="75" spans="1:6" s="66" customFormat="1" x14ac:dyDescent="0.25">
      <c r="A75" s="116" t="s">
        <v>85</v>
      </c>
      <c r="B75" s="117"/>
      <c r="C75" s="117"/>
      <c r="D75" s="118">
        <v>0</v>
      </c>
      <c r="E75" s="118"/>
      <c r="F75" s="118">
        <v>0</v>
      </c>
    </row>
    <row r="76" spans="1:6" s="66" customFormat="1" x14ac:dyDescent="0.25">
      <c r="A76" s="116" t="s">
        <v>258</v>
      </c>
      <c r="B76" s="117">
        <v>3701868</v>
      </c>
      <c r="C76" s="117">
        <v>3701.8679999999999</v>
      </c>
      <c r="D76" s="118">
        <v>0</v>
      </c>
      <c r="E76" s="118">
        <v>3701868</v>
      </c>
      <c r="F76" s="118">
        <v>0</v>
      </c>
    </row>
    <row r="77" spans="1:6" s="66" customFormat="1" x14ac:dyDescent="0.25">
      <c r="A77" s="116" t="s">
        <v>81</v>
      </c>
      <c r="B77" s="117">
        <v>7730443.6853499999</v>
      </c>
      <c r="C77" s="117">
        <v>7730.4436853500001</v>
      </c>
      <c r="D77" s="118">
        <v>0</v>
      </c>
      <c r="E77" s="118">
        <v>7730443.6853499999</v>
      </c>
      <c r="F77" s="118">
        <v>0</v>
      </c>
    </row>
    <row r="78" spans="1:6" s="66" customFormat="1" x14ac:dyDescent="0.25">
      <c r="A78" s="116" t="s">
        <v>300</v>
      </c>
      <c r="B78" s="117">
        <v>213275.21405179033</v>
      </c>
      <c r="C78" s="117">
        <v>213.27521405179033</v>
      </c>
      <c r="D78" s="118">
        <v>0</v>
      </c>
      <c r="E78" s="118">
        <v>0</v>
      </c>
      <c r="F78" s="118">
        <v>213275.21405179033</v>
      </c>
    </row>
    <row r="79" spans="1:6" s="66" customFormat="1" x14ac:dyDescent="0.25">
      <c r="A79" s="116" t="s">
        <v>90</v>
      </c>
      <c r="B79" s="117">
        <v>6541000</v>
      </c>
      <c r="C79" s="117">
        <v>6541</v>
      </c>
      <c r="D79" s="118">
        <v>0</v>
      </c>
      <c r="E79" s="118">
        <v>6541000</v>
      </c>
      <c r="F79" s="118">
        <v>0</v>
      </c>
    </row>
    <row r="80" spans="1:6" s="66" customFormat="1" x14ac:dyDescent="0.25">
      <c r="A80" s="116" t="s">
        <v>249</v>
      </c>
      <c r="B80" s="117">
        <v>13950289.275813282</v>
      </c>
      <c r="C80" s="117">
        <v>13950.289275813282</v>
      </c>
      <c r="D80" s="118">
        <v>0</v>
      </c>
      <c r="E80" s="118">
        <v>13950289.275813282</v>
      </c>
      <c r="F80" s="118">
        <v>0</v>
      </c>
    </row>
    <row r="81" spans="1:6" s="66" customFormat="1" x14ac:dyDescent="0.25">
      <c r="A81" s="116" t="s">
        <v>276</v>
      </c>
      <c r="B81" s="117">
        <v>17404976.314360999</v>
      </c>
      <c r="C81" s="117">
        <v>17404.976314361</v>
      </c>
      <c r="D81" s="118">
        <v>0</v>
      </c>
      <c r="E81" s="118">
        <v>17404976.314360999</v>
      </c>
      <c r="F81" s="118">
        <v>0</v>
      </c>
    </row>
    <row r="82" spans="1:6" s="66" customFormat="1" x14ac:dyDescent="0.25">
      <c r="A82" s="116" t="s">
        <v>289</v>
      </c>
      <c r="B82" s="117">
        <v>4103000</v>
      </c>
      <c r="C82" s="117">
        <v>4103</v>
      </c>
      <c r="D82" s="118">
        <v>0</v>
      </c>
      <c r="E82" s="118">
        <v>4103000</v>
      </c>
      <c r="F82" s="118">
        <v>0</v>
      </c>
    </row>
    <row r="83" spans="1:6" s="66" customFormat="1" x14ac:dyDescent="0.25">
      <c r="A83" s="116" t="s">
        <v>43</v>
      </c>
      <c r="B83" s="117">
        <v>788395198.22888887</v>
      </c>
      <c r="C83" s="117">
        <v>788395.19822888891</v>
      </c>
      <c r="D83" s="118">
        <v>3520210.3</v>
      </c>
      <c r="E83" s="118">
        <v>3599789.7</v>
      </c>
      <c r="F83" s="118">
        <v>781275198.22888887</v>
      </c>
    </row>
    <row r="84" spans="1:6" s="66" customFormat="1" x14ac:dyDescent="0.25">
      <c r="A84" s="116" t="s">
        <v>368</v>
      </c>
      <c r="B84" s="117">
        <v>1983900</v>
      </c>
      <c r="C84" s="117">
        <v>1983.9</v>
      </c>
      <c r="D84" s="118">
        <v>0</v>
      </c>
      <c r="E84" s="118">
        <v>0</v>
      </c>
      <c r="F84" s="118">
        <v>1983900</v>
      </c>
    </row>
    <row r="85" spans="1:6" s="66" customFormat="1" x14ac:dyDescent="0.25">
      <c r="A85" s="116" t="s">
        <v>191</v>
      </c>
      <c r="B85" s="117">
        <v>991950</v>
      </c>
      <c r="C85" s="117">
        <v>991.95</v>
      </c>
      <c r="D85" s="118">
        <v>0</v>
      </c>
      <c r="E85" s="118"/>
      <c r="F85" s="118">
        <v>991950</v>
      </c>
    </row>
    <row r="86" spans="1:6" s="66" customFormat="1" x14ac:dyDescent="0.25">
      <c r="A86" s="116" t="s">
        <v>336</v>
      </c>
      <c r="B86" s="117">
        <v>4403248.1633333396</v>
      </c>
      <c r="C86" s="117">
        <v>4403.24816333334</v>
      </c>
      <c r="D86" s="118">
        <v>0</v>
      </c>
      <c r="E86" s="118">
        <v>3230631.74</v>
      </c>
      <c r="F86" s="118">
        <v>883129.63333333982</v>
      </c>
    </row>
    <row r="87" spans="1:6" s="66" customFormat="1" x14ac:dyDescent="0.25">
      <c r="A87" s="116" t="s">
        <v>207</v>
      </c>
      <c r="B87" s="117">
        <v>669003.2366666696</v>
      </c>
      <c r="C87" s="117">
        <v>669.00323666666964</v>
      </c>
      <c r="D87" s="118">
        <v>0</v>
      </c>
      <c r="E87" s="118">
        <v>200000</v>
      </c>
      <c r="F87" s="118">
        <v>469003.2366666696</v>
      </c>
    </row>
    <row r="88" spans="1:6" s="66" customFormat="1" x14ac:dyDescent="0.25">
      <c r="A88" s="116" t="s">
        <v>354</v>
      </c>
      <c r="B88" s="117">
        <v>5781667.6500000004</v>
      </c>
      <c r="C88" s="117">
        <v>5781.6676500000003</v>
      </c>
      <c r="D88" s="118">
        <v>0</v>
      </c>
      <c r="E88" s="118">
        <v>5781667.6500000004</v>
      </c>
      <c r="F88" s="118">
        <v>0</v>
      </c>
    </row>
    <row r="89" spans="1:6" s="66" customFormat="1" x14ac:dyDescent="0.25">
      <c r="A89" s="116" t="s">
        <v>180</v>
      </c>
      <c r="B89" s="117">
        <v>29857666.130000003</v>
      </c>
      <c r="C89" s="117">
        <v>29857.666130000001</v>
      </c>
      <c r="D89" s="118">
        <v>25457666.130000003</v>
      </c>
      <c r="E89" s="118">
        <v>1400000</v>
      </c>
      <c r="F89" s="118">
        <v>3000000</v>
      </c>
    </row>
    <row r="90" spans="1:6" s="66" customFormat="1" x14ac:dyDescent="0.25">
      <c r="A90" s="116" t="s">
        <v>215</v>
      </c>
      <c r="B90" s="117">
        <v>1015680.7799999999</v>
      </c>
      <c r="C90" s="117">
        <v>1015.6807799999999</v>
      </c>
      <c r="D90" s="118">
        <v>0</v>
      </c>
      <c r="E90" s="118">
        <v>1015680.7799999999</v>
      </c>
      <c r="F90" s="118">
        <v>0</v>
      </c>
    </row>
    <row r="91" spans="1:6" s="66" customFormat="1" x14ac:dyDescent="0.25">
      <c r="A91" s="116" t="s">
        <v>361</v>
      </c>
      <c r="B91" s="117">
        <v>300000</v>
      </c>
      <c r="C91" s="117">
        <v>300</v>
      </c>
      <c r="D91" s="118">
        <v>0</v>
      </c>
      <c r="E91" s="118">
        <v>300000</v>
      </c>
      <c r="F91" s="118">
        <v>0</v>
      </c>
    </row>
    <row r="92" spans="1:6" s="66" customFormat="1" x14ac:dyDescent="0.25">
      <c r="A92" s="116" t="s">
        <v>223</v>
      </c>
      <c r="B92" s="117">
        <v>4533199.03</v>
      </c>
      <c r="C92" s="117">
        <v>4533.1990300000007</v>
      </c>
      <c r="D92" s="118">
        <v>90000</v>
      </c>
      <c r="E92" s="118">
        <v>4233199.03</v>
      </c>
      <c r="F92" s="118">
        <v>210000</v>
      </c>
    </row>
    <row r="93" spans="1:6" s="66" customFormat="1" x14ac:dyDescent="0.25">
      <c r="A93" s="116" t="s">
        <v>422</v>
      </c>
      <c r="B93" s="117">
        <v>963651836.33215737</v>
      </c>
      <c r="C93" s="117">
        <v>963651.83633215737</v>
      </c>
      <c r="D93" s="118">
        <v>60327937.789999999</v>
      </c>
      <c r="E93" s="118">
        <v>82307983.735524297</v>
      </c>
      <c r="F93" s="118">
        <v>815789158.43663323</v>
      </c>
    </row>
    <row r="94" spans="1:6" s="66" customFormat="1" x14ac:dyDescent="0.25"/>
    <row r="95" spans="1:6" s="66" customFormat="1" x14ac:dyDescent="0.25"/>
    <row r="96" spans="1: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  <row r="523" s="66" customFormat="1" x14ac:dyDescent="0.25"/>
    <row r="524" s="66" customFormat="1" x14ac:dyDescent="0.25"/>
    <row r="525" s="66" customFormat="1" x14ac:dyDescent="0.25"/>
    <row r="526" s="66" customFormat="1" x14ac:dyDescent="0.25"/>
    <row r="527" s="66" customFormat="1" x14ac:dyDescent="0.25"/>
    <row r="528" s="66" customFormat="1" x14ac:dyDescent="0.25"/>
    <row r="529" s="66" customFormat="1" x14ac:dyDescent="0.25"/>
    <row r="530" s="66" customFormat="1" x14ac:dyDescent="0.25"/>
    <row r="531" s="66" customFormat="1" x14ac:dyDescent="0.25"/>
    <row r="532" s="66" customFormat="1" x14ac:dyDescent="0.25"/>
    <row r="533" s="66" customFormat="1" x14ac:dyDescent="0.25"/>
    <row r="534" s="66" customFormat="1" x14ac:dyDescent="0.25"/>
    <row r="535" s="66" customFormat="1" x14ac:dyDescent="0.25"/>
    <row r="536" s="66" customFormat="1" x14ac:dyDescent="0.25"/>
    <row r="537" s="66" customFormat="1" x14ac:dyDescent="0.25"/>
    <row r="538" s="66" customFormat="1" x14ac:dyDescent="0.25"/>
    <row r="539" s="66" customFormat="1" x14ac:dyDescent="0.25"/>
    <row r="540" s="66" customFormat="1" x14ac:dyDescent="0.25"/>
    <row r="541" s="66" customFormat="1" x14ac:dyDescent="0.25"/>
    <row r="542" s="66" customFormat="1" x14ac:dyDescent="0.25"/>
    <row r="543" s="66" customFormat="1" x14ac:dyDescent="0.25"/>
    <row r="544" s="66" customFormat="1" x14ac:dyDescent="0.25"/>
    <row r="545" s="66" customFormat="1" x14ac:dyDescent="0.25"/>
    <row r="546" s="66" customFormat="1" x14ac:dyDescent="0.25"/>
    <row r="547" s="66" customFormat="1" x14ac:dyDescent="0.25"/>
    <row r="548" s="66" customFormat="1" x14ac:dyDescent="0.25"/>
    <row r="549" s="66" customFormat="1" x14ac:dyDescent="0.25"/>
    <row r="550" s="66" customFormat="1" x14ac:dyDescent="0.25"/>
    <row r="551" s="66" customFormat="1" x14ac:dyDescent="0.25"/>
    <row r="552" s="66" customFormat="1" x14ac:dyDescent="0.25"/>
    <row r="553" s="66" customFormat="1" x14ac:dyDescent="0.25"/>
    <row r="554" s="66" customFormat="1" x14ac:dyDescent="0.25"/>
    <row r="555" s="66" customFormat="1" x14ac:dyDescent="0.25"/>
    <row r="556" s="66" customFormat="1" x14ac:dyDescent="0.25"/>
    <row r="557" s="66" customFormat="1" x14ac:dyDescent="0.25"/>
    <row r="558" s="66" customFormat="1" x14ac:dyDescent="0.25"/>
    <row r="559" s="66" customFormat="1" x14ac:dyDescent="0.25"/>
    <row r="560" s="66" customFormat="1" x14ac:dyDescent="0.25"/>
    <row r="561" s="66" customFormat="1" x14ac:dyDescent="0.25"/>
    <row r="562" s="66" customFormat="1" x14ac:dyDescent="0.25"/>
    <row r="563" s="66" customFormat="1" x14ac:dyDescent="0.25"/>
    <row r="564" s="66" customFormat="1" x14ac:dyDescent="0.25"/>
    <row r="565" s="66" customFormat="1" x14ac:dyDescent="0.25"/>
    <row r="566" s="66" customFormat="1" x14ac:dyDescent="0.25"/>
    <row r="567" s="66" customFormat="1" x14ac:dyDescent="0.25"/>
    <row r="568" s="66" customFormat="1" x14ac:dyDescent="0.25"/>
    <row r="569" s="66" customFormat="1" x14ac:dyDescent="0.25"/>
    <row r="570" s="66" customFormat="1" x14ac:dyDescent="0.25"/>
    <row r="571" s="66" customFormat="1" x14ac:dyDescent="0.25"/>
    <row r="572" s="66" customFormat="1" x14ac:dyDescent="0.25"/>
    <row r="573" s="66" customFormat="1" x14ac:dyDescent="0.25"/>
    <row r="574" s="66" customFormat="1" x14ac:dyDescent="0.25"/>
    <row r="575" s="66" customFormat="1" x14ac:dyDescent="0.25"/>
    <row r="576" s="66" customFormat="1" x14ac:dyDescent="0.25"/>
    <row r="577" s="66" customFormat="1" x14ac:dyDescent="0.25"/>
    <row r="578" s="66" customFormat="1" x14ac:dyDescent="0.25"/>
    <row r="579" s="66" customFormat="1" x14ac:dyDescent="0.25"/>
    <row r="580" s="66" customFormat="1" x14ac:dyDescent="0.25"/>
    <row r="581" s="66" customFormat="1" x14ac:dyDescent="0.25"/>
    <row r="582" s="66" customFormat="1" x14ac:dyDescent="0.25"/>
    <row r="583" s="66" customFormat="1" x14ac:dyDescent="0.25"/>
    <row r="584" s="66" customFormat="1" x14ac:dyDescent="0.25"/>
    <row r="585" s="66" customFormat="1" x14ac:dyDescent="0.25"/>
    <row r="586" s="66" customFormat="1" x14ac:dyDescent="0.25"/>
    <row r="587" s="66" customFormat="1" x14ac:dyDescent="0.25"/>
    <row r="588" s="66" customFormat="1" x14ac:dyDescent="0.25"/>
    <row r="589" s="66" customFormat="1" x14ac:dyDescent="0.25"/>
    <row r="590" s="66" customFormat="1" x14ac:dyDescent="0.25"/>
    <row r="591" s="66" customFormat="1" x14ac:dyDescent="0.25"/>
    <row r="592" s="66" customFormat="1" x14ac:dyDescent="0.25"/>
    <row r="593" s="66" customFormat="1" x14ac:dyDescent="0.25"/>
    <row r="594" s="66" customFormat="1" x14ac:dyDescent="0.25"/>
    <row r="595" s="66" customFormat="1" x14ac:dyDescent="0.25"/>
    <row r="596" s="66" customFormat="1" x14ac:dyDescent="0.25"/>
    <row r="597" s="66" customFormat="1" x14ac:dyDescent="0.25"/>
    <row r="598" s="66" customFormat="1" x14ac:dyDescent="0.25"/>
    <row r="599" s="66" customFormat="1" x14ac:dyDescent="0.25"/>
    <row r="600" s="66" customFormat="1" x14ac:dyDescent="0.25"/>
    <row r="601" s="66" customFormat="1" x14ac:dyDescent="0.25"/>
    <row r="602" s="66" customFormat="1" x14ac:dyDescent="0.25"/>
    <row r="603" s="66" customFormat="1" x14ac:dyDescent="0.25"/>
    <row r="604" s="66" customFormat="1" x14ac:dyDescent="0.25"/>
    <row r="605" s="66" customFormat="1" x14ac:dyDescent="0.25"/>
    <row r="606" s="66" customFormat="1" x14ac:dyDescent="0.25"/>
    <row r="607" s="66" customFormat="1" x14ac:dyDescent="0.25"/>
    <row r="608" s="66" customFormat="1" x14ac:dyDescent="0.25"/>
    <row r="609" s="66" customFormat="1" x14ac:dyDescent="0.25"/>
    <row r="610" s="66" customFormat="1" x14ac:dyDescent="0.25"/>
    <row r="611" s="66" customFormat="1" x14ac:dyDescent="0.25"/>
    <row r="612" s="66" customFormat="1" x14ac:dyDescent="0.25"/>
    <row r="613" s="66" customFormat="1" x14ac:dyDescent="0.25"/>
    <row r="614" s="66" customFormat="1" x14ac:dyDescent="0.25"/>
    <row r="615" s="66" customFormat="1" x14ac:dyDescent="0.25"/>
    <row r="616" s="66" customFormat="1" x14ac:dyDescent="0.25"/>
    <row r="617" s="66" customFormat="1" x14ac:dyDescent="0.25"/>
    <row r="618" s="66" customFormat="1" x14ac:dyDescent="0.25"/>
    <row r="619" s="66" customFormat="1" x14ac:dyDescent="0.25"/>
    <row r="620" s="66" customFormat="1" x14ac:dyDescent="0.25"/>
    <row r="621" s="66" customFormat="1" x14ac:dyDescent="0.25"/>
    <row r="622" s="66" customFormat="1" x14ac:dyDescent="0.25"/>
    <row r="623" s="66" customFormat="1" x14ac:dyDescent="0.25"/>
    <row r="624" s="66" customFormat="1" x14ac:dyDescent="0.25"/>
    <row r="625" s="66" customFormat="1" x14ac:dyDescent="0.25"/>
    <row r="626" s="66" customFormat="1" x14ac:dyDescent="0.25"/>
    <row r="627" s="66" customFormat="1" x14ac:dyDescent="0.25"/>
    <row r="628" s="66" customFormat="1" x14ac:dyDescent="0.25"/>
    <row r="629" s="66" customFormat="1" x14ac:dyDescent="0.25"/>
    <row r="630" s="66" customFormat="1" x14ac:dyDescent="0.25"/>
    <row r="631" s="66" customFormat="1" x14ac:dyDescent="0.25"/>
    <row r="632" s="66" customFormat="1" x14ac:dyDescent="0.25"/>
    <row r="633" s="66" customFormat="1" x14ac:dyDescent="0.25"/>
    <row r="634" s="66" customFormat="1" x14ac:dyDescent="0.25"/>
    <row r="635" s="66" customFormat="1" x14ac:dyDescent="0.25"/>
    <row r="636" s="66" customFormat="1" x14ac:dyDescent="0.25"/>
    <row r="637" s="66" customFormat="1" x14ac:dyDescent="0.25"/>
    <row r="638" s="66" customFormat="1" x14ac:dyDescent="0.25"/>
    <row r="639" s="66" customFormat="1" x14ac:dyDescent="0.25"/>
    <row r="640" s="66" customFormat="1" x14ac:dyDescent="0.25"/>
    <row r="641" s="66" customFormat="1" x14ac:dyDescent="0.25"/>
    <row r="642" s="66" customFormat="1" x14ac:dyDescent="0.25"/>
    <row r="643" s="66" customFormat="1" x14ac:dyDescent="0.25"/>
    <row r="644" s="66" customFormat="1" x14ac:dyDescent="0.25"/>
    <row r="645" s="66" customFormat="1" x14ac:dyDescent="0.25"/>
    <row r="646" s="66" customFormat="1" x14ac:dyDescent="0.25"/>
    <row r="647" s="66" customFormat="1" x14ac:dyDescent="0.25"/>
    <row r="648" s="66" customFormat="1" x14ac:dyDescent="0.25"/>
    <row r="649" s="66" customFormat="1" x14ac:dyDescent="0.25"/>
    <row r="650" s="66" customFormat="1" x14ac:dyDescent="0.25"/>
    <row r="651" s="66" customFormat="1" x14ac:dyDescent="0.25"/>
    <row r="652" s="66" customFormat="1" x14ac:dyDescent="0.25"/>
    <row r="653" s="66" customFormat="1" x14ac:dyDescent="0.25"/>
    <row r="654" s="66" customFormat="1" x14ac:dyDescent="0.25"/>
    <row r="655" s="66" customFormat="1" x14ac:dyDescent="0.25"/>
    <row r="656" s="66" customFormat="1" x14ac:dyDescent="0.25"/>
    <row r="657" s="66" customFormat="1" x14ac:dyDescent="0.25"/>
    <row r="658" s="66" customFormat="1" x14ac:dyDescent="0.25"/>
    <row r="659" s="66" customFormat="1" x14ac:dyDescent="0.25"/>
    <row r="660" s="66" customFormat="1" x14ac:dyDescent="0.25"/>
    <row r="661" s="66" customFormat="1" x14ac:dyDescent="0.25"/>
    <row r="662" s="66" customFormat="1" x14ac:dyDescent="0.25"/>
    <row r="663" s="66" customFormat="1" x14ac:dyDescent="0.25"/>
    <row r="664" s="66" customFormat="1" x14ac:dyDescent="0.25"/>
    <row r="665" s="66" customFormat="1" x14ac:dyDescent="0.25"/>
    <row r="666" s="66" customFormat="1" x14ac:dyDescent="0.25"/>
    <row r="667" s="66" customFormat="1" x14ac:dyDescent="0.25"/>
    <row r="668" s="66" customFormat="1" x14ac:dyDescent="0.25"/>
    <row r="669" s="66" customFormat="1" x14ac:dyDescent="0.25"/>
    <row r="670" s="66" customFormat="1" x14ac:dyDescent="0.25"/>
    <row r="671" s="66" customFormat="1" x14ac:dyDescent="0.25"/>
    <row r="672" s="66" customFormat="1" x14ac:dyDescent="0.25"/>
    <row r="673" s="66" customFormat="1" x14ac:dyDescent="0.25"/>
    <row r="674" s="66" customFormat="1" x14ac:dyDescent="0.25"/>
    <row r="675" s="66" customFormat="1" x14ac:dyDescent="0.25"/>
    <row r="676" s="66" customFormat="1" x14ac:dyDescent="0.25"/>
    <row r="677" s="66" customFormat="1" x14ac:dyDescent="0.25"/>
    <row r="678" s="66" customFormat="1" x14ac:dyDescent="0.25"/>
    <row r="679" s="66" customFormat="1" x14ac:dyDescent="0.25"/>
    <row r="680" s="66" customFormat="1" x14ac:dyDescent="0.25"/>
    <row r="681" s="66" customFormat="1" x14ac:dyDescent="0.25"/>
    <row r="682" s="66" customFormat="1" x14ac:dyDescent="0.25"/>
    <row r="683" s="66" customFormat="1" x14ac:dyDescent="0.25"/>
    <row r="684" s="66" customFormat="1" x14ac:dyDescent="0.25"/>
    <row r="685" s="66" customFormat="1" x14ac:dyDescent="0.25"/>
    <row r="686" s="66" customFormat="1" x14ac:dyDescent="0.25"/>
    <row r="687" s="66" customFormat="1" x14ac:dyDescent="0.25"/>
    <row r="688" s="66" customFormat="1" x14ac:dyDescent="0.25"/>
    <row r="689" s="66" customFormat="1" x14ac:dyDescent="0.25"/>
    <row r="690" s="66" customFormat="1" x14ac:dyDescent="0.25"/>
    <row r="691" s="66" customFormat="1" x14ac:dyDescent="0.25"/>
    <row r="692" s="66" customFormat="1" x14ac:dyDescent="0.25"/>
    <row r="693" s="66" customFormat="1" x14ac:dyDescent="0.25"/>
    <row r="694" s="66" customFormat="1" x14ac:dyDescent="0.25"/>
    <row r="695" s="66" customFormat="1" x14ac:dyDescent="0.25"/>
    <row r="696" s="66" customFormat="1" x14ac:dyDescent="0.25"/>
    <row r="697" s="66" customFormat="1" x14ac:dyDescent="0.25"/>
    <row r="698" s="66" customFormat="1" x14ac:dyDescent="0.25"/>
    <row r="699" s="66" customFormat="1" x14ac:dyDescent="0.25"/>
    <row r="700" s="66" customFormat="1" x14ac:dyDescent="0.25"/>
    <row r="701" s="66" customFormat="1" x14ac:dyDescent="0.25"/>
    <row r="702" s="66" customFormat="1" x14ac:dyDescent="0.25"/>
    <row r="703" s="66" customFormat="1" x14ac:dyDescent="0.25"/>
    <row r="704" s="66" customFormat="1" x14ac:dyDescent="0.25"/>
    <row r="705" s="66" customFormat="1" x14ac:dyDescent="0.25"/>
    <row r="706" s="66" customFormat="1" x14ac:dyDescent="0.25"/>
    <row r="707" s="66" customFormat="1" x14ac:dyDescent="0.25"/>
    <row r="708" s="66" customFormat="1" x14ac:dyDescent="0.25"/>
    <row r="709" s="66" customFormat="1" x14ac:dyDescent="0.25"/>
    <row r="710" s="66" customFormat="1" x14ac:dyDescent="0.25"/>
    <row r="711" s="66" customFormat="1" x14ac:dyDescent="0.25"/>
    <row r="712" s="66" customFormat="1" x14ac:dyDescent="0.25"/>
    <row r="713" s="66" customFormat="1" x14ac:dyDescent="0.25"/>
    <row r="714" s="66" customFormat="1" x14ac:dyDescent="0.25"/>
    <row r="715" s="66" customFormat="1" x14ac:dyDescent="0.25"/>
    <row r="716" s="66" customFormat="1" x14ac:dyDescent="0.25"/>
    <row r="717" s="66" customFormat="1" x14ac:dyDescent="0.25"/>
    <row r="718" s="66" customFormat="1" x14ac:dyDescent="0.25"/>
    <row r="719" s="66" customFormat="1" x14ac:dyDescent="0.25"/>
    <row r="720" s="66" customFormat="1" x14ac:dyDescent="0.25"/>
    <row r="721" s="66" customFormat="1" x14ac:dyDescent="0.25"/>
    <row r="722" s="66" customFormat="1" x14ac:dyDescent="0.25"/>
    <row r="723" s="66" customFormat="1" x14ac:dyDescent="0.25"/>
    <row r="724" s="66" customFormat="1" x14ac:dyDescent="0.25"/>
    <row r="725" s="66" customFormat="1" x14ac:dyDescent="0.25"/>
    <row r="726" s="66" customFormat="1" x14ac:dyDescent="0.25"/>
    <row r="727" s="66" customFormat="1" x14ac:dyDescent="0.25"/>
    <row r="728" s="66" customFormat="1" x14ac:dyDescent="0.25"/>
    <row r="729" s="66" customFormat="1" x14ac:dyDescent="0.25"/>
    <row r="730" s="66" customFormat="1" x14ac:dyDescent="0.25"/>
    <row r="731" s="66" customFormat="1" x14ac:dyDescent="0.25"/>
    <row r="732" s="66" customFormat="1" x14ac:dyDescent="0.25"/>
    <row r="733" s="66" customFormat="1" x14ac:dyDescent="0.25"/>
    <row r="734" s="66" customFormat="1" x14ac:dyDescent="0.25"/>
    <row r="735" s="66" customFormat="1" x14ac:dyDescent="0.25"/>
    <row r="736" s="66" customFormat="1" x14ac:dyDescent="0.25"/>
    <row r="737" s="66" customFormat="1" x14ac:dyDescent="0.25"/>
    <row r="738" s="66" customFormat="1" x14ac:dyDescent="0.25"/>
    <row r="739" s="66" customFormat="1" x14ac:dyDescent="0.25"/>
    <row r="740" s="66" customFormat="1" x14ac:dyDescent="0.25"/>
    <row r="741" s="66" customFormat="1" x14ac:dyDescent="0.25"/>
    <row r="742" s="66" customFormat="1" x14ac:dyDescent="0.25"/>
    <row r="743" s="66" customFormat="1" x14ac:dyDescent="0.25"/>
    <row r="744" s="66" customFormat="1" x14ac:dyDescent="0.25"/>
    <row r="745" s="66" customFormat="1" x14ac:dyDescent="0.25"/>
    <row r="746" s="66" customFormat="1" x14ac:dyDescent="0.25"/>
    <row r="747" s="66" customFormat="1" x14ac:dyDescent="0.25"/>
    <row r="748" s="66" customFormat="1" x14ac:dyDescent="0.25"/>
    <row r="749" s="66" customFormat="1" x14ac:dyDescent="0.25"/>
    <row r="750" s="66" customFormat="1" x14ac:dyDescent="0.25"/>
    <row r="751" s="66" customFormat="1" x14ac:dyDescent="0.25"/>
    <row r="752" s="66" customFormat="1" x14ac:dyDescent="0.25"/>
    <row r="753" s="66" customFormat="1" x14ac:dyDescent="0.25"/>
    <row r="754" s="66" customFormat="1" x14ac:dyDescent="0.25"/>
    <row r="755" s="66" customFormat="1" x14ac:dyDescent="0.25"/>
    <row r="756" s="66" customFormat="1" x14ac:dyDescent="0.25"/>
    <row r="757" s="66" customFormat="1" x14ac:dyDescent="0.25"/>
    <row r="758" s="66" customFormat="1" x14ac:dyDescent="0.25"/>
    <row r="759" s="66" customFormat="1" x14ac:dyDescent="0.25"/>
    <row r="760" s="66" customFormat="1" x14ac:dyDescent="0.25"/>
    <row r="761" s="66" customFormat="1" x14ac:dyDescent="0.25"/>
    <row r="762" s="66" customFormat="1" x14ac:dyDescent="0.25"/>
    <row r="763" s="66" customFormat="1" x14ac:dyDescent="0.25"/>
    <row r="764" s="66" customFormat="1" x14ac:dyDescent="0.25"/>
    <row r="765" s="66" customFormat="1" x14ac:dyDescent="0.25"/>
    <row r="766" s="66" customFormat="1" x14ac:dyDescent="0.25"/>
    <row r="767" s="66" customFormat="1" x14ac:dyDescent="0.25"/>
    <row r="768" s="66" customFormat="1" x14ac:dyDescent="0.25"/>
    <row r="769" s="66" customFormat="1" x14ac:dyDescent="0.25"/>
    <row r="770" s="66" customFormat="1" x14ac:dyDescent="0.25"/>
    <row r="771" s="66" customFormat="1" x14ac:dyDescent="0.25"/>
    <row r="772" s="66" customFormat="1" x14ac:dyDescent="0.25"/>
    <row r="773" s="66" customFormat="1" x14ac:dyDescent="0.25"/>
    <row r="774" s="66" customFormat="1" x14ac:dyDescent="0.25"/>
    <row r="775" s="66" customFormat="1" x14ac:dyDescent="0.25"/>
    <row r="776" s="66" customFormat="1" x14ac:dyDescent="0.25"/>
    <row r="777" s="66" customFormat="1" x14ac:dyDescent="0.25"/>
    <row r="778" s="66" customFormat="1" x14ac:dyDescent="0.25"/>
    <row r="779" s="66" customFormat="1" x14ac:dyDescent="0.25"/>
    <row r="780" s="66" customFormat="1" x14ac:dyDescent="0.25"/>
    <row r="781" s="66" customFormat="1" x14ac:dyDescent="0.25"/>
    <row r="782" s="66" customFormat="1" x14ac:dyDescent="0.25"/>
    <row r="783" s="66" customFormat="1" x14ac:dyDescent="0.25"/>
    <row r="784" s="66" customFormat="1" x14ac:dyDescent="0.25"/>
    <row r="785" s="66" customFormat="1" x14ac:dyDescent="0.25"/>
    <row r="786" s="66" customFormat="1" x14ac:dyDescent="0.25"/>
    <row r="787" s="66" customFormat="1" x14ac:dyDescent="0.25"/>
    <row r="788" s="66" customFormat="1" x14ac:dyDescent="0.25"/>
    <row r="789" s="66" customFormat="1" x14ac:dyDescent="0.25"/>
    <row r="790" s="66" customFormat="1" x14ac:dyDescent="0.25"/>
    <row r="791" s="66" customFormat="1" x14ac:dyDescent="0.25"/>
    <row r="792" s="66" customFormat="1" x14ac:dyDescent="0.25"/>
    <row r="793" s="66" customFormat="1" x14ac:dyDescent="0.25"/>
    <row r="794" s="66" customFormat="1" x14ac:dyDescent="0.25"/>
    <row r="795" s="66" customFormat="1" x14ac:dyDescent="0.25"/>
    <row r="796" s="66" customFormat="1" x14ac:dyDescent="0.25"/>
    <row r="797" s="66" customFormat="1" x14ac:dyDescent="0.25"/>
    <row r="798" s="66" customFormat="1" x14ac:dyDescent="0.25"/>
    <row r="799" s="66" customFormat="1" x14ac:dyDescent="0.25"/>
    <row r="800" s="66" customFormat="1" x14ac:dyDescent="0.25"/>
    <row r="801" s="66" customFormat="1" x14ac:dyDescent="0.25"/>
    <row r="802" s="66" customFormat="1" x14ac:dyDescent="0.25"/>
    <row r="803" s="66" customFormat="1" x14ac:dyDescent="0.25"/>
    <row r="804" s="66" customFormat="1" x14ac:dyDescent="0.25"/>
    <row r="805" s="66" customFormat="1" x14ac:dyDescent="0.25"/>
    <row r="806" s="66" customFormat="1" x14ac:dyDescent="0.25"/>
    <row r="807" s="66" customFormat="1" x14ac:dyDescent="0.25"/>
    <row r="808" s="66" customFormat="1" x14ac:dyDescent="0.25"/>
    <row r="809" s="66" customFormat="1" x14ac:dyDescent="0.25"/>
    <row r="810" s="66" customFormat="1" x14ac:dyDescent="0.25"/>
    <row r="811" s="66" customFormat="1" x14ac:dyDescent="0.25"/>
    <row r="812" s="66" customFormat="1" x14ac:dyDescent="0.25"/>
    <row r="813" s="66" customFormat="1" x14ac:dyDescent="0.25"/>
    <row r="814" s="66" customFormat="1" x14ac:dyDescent="0.25"/>
    <row r="815" s="66" customFormat="1" x14ac:dyDescent="0.25"/>
    <row r="816" s="66" customFormat="1" x14ac:dyDescent="0.25"/>
    <row r="817" s="66" customFormat="1" x14ac:dyDescent="0.25"/>
    <row r="818" s="66" customFormat="1" x14ac:dyDescent="0.25"/>
    <row r="819" s="66" customFormat="1" x14ac:dyDescent="0.25"/>
    <row r="820" s="66" customFormat="1" x14ac:dyDescent="0.25"/>
    <row r="821" s="66" customFormat="1" x14ac:dyDescent="0.25"/>
    <row r="822" s="66" customFormat="1" x14ac:dyDescent="0.25"/>
    <row r="823" s="66" customFormat="1" x14ac:dyDescent="0.25"/>
    <row r="824" s="66" customFormat="1" x14ac:dyDescent="0.25"/>
    <row r="825" s="66" customFormat="1" x14ac:dyDescent="0.25"/>
    <row r="826" s="66" customFormat="1" x14ac:dyDescent="0.25"/>
    <row r="827" s="66" customFormat="1" x14ac:dyDescent="0.25"/>
    <row r="828" s="66" customFormat="1" x14ac:dyDescent="0.25"/>
    <row r="829" s="66" customFormat="1" x14ac:dyDescent="0.25"/>
    <row r="830" s="66" customFormat="1" x14ac:dyDescent="0.25"/>
    <row r="831" s="66" customFormat="1" x14ac:dyDescent="0.25"/>
    <row r="832" s="66" customFormat="1" x14ac:dyDescent="0.25"/>
    <row r="833" s="66" customFormat="1" x14ac:dyDescent="0.25"/>
    <row r="834" s="66" customFormat="1" x14ac:dyDescent="0.25"/>
    <row r="835" s="66" customFormat="1" x14ac:dyDescent="0.25"/>
    <row r="836" s="66" customFormat="1" x14ac:dyDescent="0.25"/>
    <row r="837" s="66" customFormat="1" x14ac:dyDescent="0.25"/>
    <row r="838" s="66" customFormat="1" x14ac:dyDescent="0.25"/>
    <row r="839" s="66" customFormat="1" x14ac:dyDescent="0.25"/>
    <row r="840" s="66" customFormat="1" x14ac:dyDescent="0.25"/>
    <row r="841" s="66" customFormat="1" x14ac:dyDescent="0.25"/>
    <row r="842" s="66" customFormat="1" x14ac:dyDescent="0.25"/>
    <row r="843" s="66" customFormat="1" x14ac:dyDescent="0.25"/>
    <row r="844" s="66" customFormat="1" x14ac:dyDescent="0.25"/>
    <row r="845" s="66" customFormat="1" x14ac:dyDescent="0.25"/>
    <row r="846" s="66" customFormat="1" x14ac:dyDescent="0.25"/>
    <row r="847" s="66" customFormat="1" x14ac:dyDescent="0.25"/>
    <row r="848" s="66" customFormat="1" x14ac:dyDescent="0.25"/>
    <row r="849" s="66" customFormat="1" x14ac:dyDescent="0.25"/>
    <row r="850" s="66" customFormat="1" x14ac:dyDescent="0.25"/>
    <row r="851" s="66" customFormat="1" x14ac:dyDescent="0.25"/>
    <row r="852" s="66" customFormat="1" x14ac:dyDescent="0.25"/>
    <row r="853" s="66" customFormat="1" x14ac:dyDescent="0.25"/>
    <row r="854" s="66" customFormat="1" x14ac:dyDescent="0.25"/>
    <row r="855" s="66" customFormat="1" x14ac:dyDescent="0.25"/>
    <row r="856" s="66" customFormat="1" x14ac:dyDescent="0.25"/>
    <row r="857" s="66" customFormat="1" x14ac:dyDescent="0.25"/>
    <row r="858" s="66" customFormat="1" x14ac:dyDescent="0.25"/>
    <row r="859" s="66" customFormat="1" x14ac:dyDescent="0.25"/>
    <row r="860" s="66" customFormat="1" x14ac:dyDescent="0.25"/>
    <row r="861" s="66" customFormat="1" x14ac:dyDescent="0.25"/>
    <row r="862" s="66" customFormat="1" x14ac:dyDescent="0.25"/>
    <row r="863" s="66" customFormat="1" x14ac:dyDescent="0.25"/>
    <row r="864" s="66" customFormat="1" x14ac:dyDescent="0.25"/>
    <row r="865" s="66" customFormat="1" x14ac:dyDescent="0.25"/>
    <row r="866" s="66" customFormat="1" x14ac:dyDescent="0.25"/>
    <row r="867" s="66" customFormat="1" x14ac:dyDescent="0.25"/>
    <row r="868" s="66" customFormat="1" x14ac:dyDescent="0.25"/>
    <row r="869" s="66" customFormat="1" x14ac:dyDescent="0.25"/>
    <row r="870" s="66" customFormat="1" x14ac:dyDescent="0.25"/>
    <row r="871" s="66" customFormat="1" x14ac:dyDescent="0.25"/>
    <row r="872" s="66" customFormat="1" x14ac:dyDescent="0.25"/>
    <row r="873" s="66" customFormat="1" x14ac:dyDescent="0.25"/>
    <row r="874" s="66" customFormat="1" x14ac:dyDescent="0.25"/>
    <row r="875" s="66" customFormat="1" x14ac:dyDescent="0.25"/>
    <row r="876" s="66" customFormat="1" x14ac:dyDescent="0.25"/>
    <row r="877" s="66" customFormat="1" x14ac:dyDescent="0.25"/>
    <row r="878" s="66" customFormat="1" x14ac:dyDescent="0.25"/>
    <row r="879" s="66" customFormat="1" x14ac:dyDescent="0.25"/>
    <row r="880" s="66" customFormat="1" x14ac:dyDescent="0.25"/>
    <row r="881" s="66" customFormat="1" x14ac:dyDescent="0.25"/>
    <row r="882" s="66" customFormat="1" x14ac:dyDescent="0.25"/>
    <row r="883" s="66" customFormat="1" x14ac:dyDescent="0.25"/>
    <row r="884" s="66" customFormat="1" x14ac:dyDescent="0.25"/>
    <row r="885" s="66" customFormat="1" x14ac:dyDescent="0.25"/>
    <row r="886" s="66" customFormat="1" x14ac:dyDescent="0.25"/>
    <row r="887" s="66" customFormat="1" x14ac:dyDescent="0.25"/>
    <row r="888" s="66" customFormat="1" x14ac:dyDescent="0.25"/>
    <row r="889" s="66" customFormat="1" x14ac:dyDescent="0.25"/>
    <row r="890" s="66" customFormat="1" x14ac:dyDescent="0.25"/>
    <row r="891" s="66" customFormat="1" x14ac:dyDescent="0.25"/>
    <row r="892" s="66" customFormat="1" x14ac:dyDescent="0.25"/>
    <row r="893" s="66" customFormat="1" x14ac:dyDescent="0.25"/>
    <row r="894" s="66" customFormat="1" x14ac:dyDescent="0.25"/>
    <row r="895" s="66" customFormat="1" x14ac:dyDescent="0.25"/>
    <row r="896" s="66" customFormat="1" x14ac:dyDescent="0.25"/>
    <row r="897" s="66" customFormat="1" x14ac:dyDescent="0.25"/>
    <row r="898" s="66" customFormat="1" x14ac:dyDescent="0.25"/>
    <row r="899" s="66" customFormat="1" x14ac:dyDescent="0.25"/>
    <row r="900" s="66" customFormat="1" x14ac:dyDescent="0.25"/>
    <row r="901" s="66" customFormat="1" x14ac:dyDescent="0.25"/>
    <row r="902" s="66" customFormat="1" x14ac:dyDescent="0.25"/>
    <row r="903" s="66" customFormat="1" x14ac:dyDescent="0.25"/>
    <row r="904" s="66" customFormat="1" x14ac:dyDescent="0.25"/>
    <row r="905" s="66" customFormat="1" x14ac:dyDescent="0.25"/>
    <row r="906" s="66" customFormat="1" x14ac:dyDescent="0.25"/>
    <row r="907" s="66" customFormat="1" x14ac:dyDescent="0.25"/>
    <row r="908" s="66" customFormat="1" x14ac:dyDescent="0.25"/>
    <row r="909" s="66" customFormat="1" x14ac:dyDescent="0.25"/>
    <row r="910" s="66" customFormat="1" x14ac:dyDescent="0.25"/>
    <row r="911" s="66" customFormat="1" x14ac:dyDescent="0.25"/>
    <row r="912" s="66" customFormat="1" x14ac:dyDescent="0.25"/>
    <row r="913" s="66" customFormat="1" x14ac:dyDescent="0.25"/>
    <row r="914" s="66" customFormat="1" x14ac:dyDescent="0.25"/>
    <row r="915" s="66" customFormat="1" x14ac:dyDescent="0.25"/>
    <row r="916" s="66" customFormat="1" x14ac:dyDescent="0.25"/>
    <row r="917" s="66" customFormat="1" x14ac:dyDescent="0.25"/>
    <row r="918" s="66" customFormat="1" x14ac:dyDescent="0.25"/>
    <row r="919" s="66" customFormat="1" x14ac:dyDescent="0.25"/>
    <row r="920" s="66" customFormat="1" x14ac:dyDescent="0.25"/>
    <row r="921" s="66" customFormat="1" x14ac:dyDescent="0.25"/>
    <row r="922" s="66" customFormat="1" x14ac:dyDescent="0.25"/>
    <row r="923" s="66" customFormat="1" x14ac:dyDescent="0.25"/>
    <row r="924" s="66" customFormat="1" x14ac:dyDescent="0.25"/>
    <row r="925" s="66" customFormat="1" x14ac:dyDescent="0.25"/>
    <row r="926" s="66" customFormat="1" x14ac:dyDescent="0.25"/>
    <row r="927" s="66" customFormat="1" x14ac:dyDescent="0.25"/>
    <row r="928" s="66" customFormat="1" x14ac:dyDescent="0.25"/>
    <row r="929" s="66" customFormat="1" x14ac:dyDescent="0.25"/>
    <row r="930" s="66" customFormat="1" x14ac:dyDescent="0.25"/>
    <row r="931" s="66" customFormat="1" x14ac:dyDescent="0.25"/>
    <row r="932" s="66" customFormat="1" x14ac:dyDescent="0.25"/>
    <row r="933" s="66" customFormat="1" x14ac:dyDescent="0.25"/>
    <row r="934" s="66" customFormat="1" x14ac:dyDescent="0.25"/>
    <row r="935" s="66" customFormat="1" x14ac:dyDescent="0.25"/>
    <row r="936" s="66" customFormat="1" x14ac:dyDescent="0.25"/>
    <row r="937" s="66" customFormat="1" x14ac:dyDescent="0.25"/>
    <row r="938" s="66" customFormat="1" x14ac:dyDescent="0.25"/>
    <row r="939" s="66" customFormat="1" x14ac:dyDescent="0.25"/>
    <row r="940" s="66" customFormat="1" x14ac:dyDescent="0.25"/>
    <row r="941" s="66" customFormat="1" x14ac:dyDescent="0.25"/>
    <row r="942" s="66" customFormat="1" x14ac:dyDescent="0.25"/>
    <row r="943" s="66" customFormat="1" x14ac:dyDescent="0.25"/>
    <row r="944" s="66" customFormat="1" x14ac:dyDescent="0.25"/>
    <row r="945" s="66" customFormat="1" x14ac:dyDescent="0.25"/>
    <row r="946" s="66" customFormat="1" x14ac:dyDescent="0.25"/>
    <row r="947" s="66" customFormat="1" x14ac:dyDescent="0.25"/>
    <row r="948" s="66" customFormat="1" x14ac:dyDescent="0.25"/>
    <row r="949" s="66" customFormat="1" x14ac:dyDescent="0.25"/>
    <row r="950" s="66" customFormat="1" x14ac:dyDescent="0.25"/>
    <row r="951" s="66" customFormat="1" x14ac:dyDescent="0.25"/>
    <row r="952" s="66" customFormat="1" x14ac:dyDescent="0.25"/>
    <row r="953" s="66" customFormat="1" x14ac:dyDescent="0.25"/>
    <row r="954" s="66" customFormat="1" x14ac:dyDescent="0.25"/>
    <row r="955" s="66" customFormat="1" x14ac:dyDescent="0.25"/>
    <row r="956" s="66" customFormat="1" x14ac:dyDescent="0.25"/>
    <row r="957" s="66" customFormat="1" x14ac:dyDescent="0.25"/>
    <row r="958" s="66" customFormat="1" x14ac:dyDescent="0.25"/>
    <row r="959" s="66" customFormat="1" x14ac:dyDescent="0.25"/>
    <row r="960" s="66" customFormat="1" x14ac:dyDescent="0.25"/>
    <row r="961" s="66" customFormat="1" x14ac:dyDescent="0.25"/>
    <row r="962" s="66" customFormat="1" x14ac:dyDescent="0.25"/>
    <row r="963" s="66" customFormat="1" x14ac:dyDescent="0.25"/>
    <row r="964" s="66" customFormat="1" x14ac:dyDescent="0.25"/>
    <row r="965" s="66" customFormat="1" x14ac:dyDescent="0.25"/>
    <row r="966" s="66" customFormat="1" x14ac:dyDescent="0.25"/>
    <row r="967" s="66" customFormat="1" x14ac:dyDescent="0.25"/>
    <row r="968" s="66" customFormat="1" x14ac:dyDescent="0.25"/>
    <row r="969" s="66" customFormat="1" x14ac:dyDescent="0.25"/>
    <row r="970" s="66" customFormat="1" x14ac:dyDescent="0.25"/>
    <row r="971" s="66" customFormat="1" x14ac:dyDescent="0.25"/>
    <row r="972" s="66" customFormat="1" x14ac:dyDescent="0.25"/>
    <row r="973" s="66" customFormat="1" x14ac:dyDescent="0.25"/>
    <row r="974" s="66" customFormat="1" x14ac:dyDescent="0.25"/>
    <row r="975" s="66" customFormat="1" x14ac:dyDescent="0.25"/>
    <row r="976" s="66" customFormat="1" x14ac:dyDescent="0.25"/>
    <row r="977" s="66" customFormat="1" x14ac:dyDescent="0.25"/>
    <row r="978" s="66" customFormat="1" x14ac:dyDescent="0.25"/>
    <row r="979" s="66" customFormat="1" x14ac:dyDescent="0.25"/>
    <row r="980" s="66" customFormat="1" x14ac:dyDescent="0.25"/>
    <row r="981" s="66" customFormat="1" x14ac:dyDescent="0.25"/>
    <row r="982" s="66" customFormat="1" x14ac:dyDescent="0.25"/>
    <row r="983" s="66" customFormat="1" x14ac:dyDescent="0.25"/>
    <row r="984" s="66" customFormat="1" x14ac:dyDescent="0.25"/>
    <row r="985" s="66" customFormat="1" x14ac:dyDescent="0.25"/>
    <row r="986" s="66" customFormat="1" x14ac:dyDescent="0.25"/>
    <row r="987" s="66" customFormat="1" x14ac:dyDescent="0.25"/>
    <row r="988" s="66" customFormat="1" x14ac:dyDescent="0.25"/>
    <row r="989" s="66" customFormat="1" x14ac:dyDescent="0.25"/>
    <row r="990" s="66" customFormat="1" x14ac:dyDescent="0.25"/>
    <row r="991" s="66" customFormat="1" x14ac:dyDescent="0.25"/>
    <row r="992" s="66" customFormat="1" x14ac:dyDescent="0.25"/>
    <row r="993" s="66" customFormat="1" x14ac:dyDescent="0.25"/>
    <row r="994" s="66" customFormat="1" x14ac:dyDescent="0.25"/>
    <row r="995" s="66" customFormat="1" x14ac:dyDescent="0.25"/>
    <row r="996" s="66" customFormat="1" x14ac:dyDescent="0.25"/>
    <row r="997" s="66" customFormat="1" x14ac:dyDescent="0.25"/>
    <row r="998" s="66" customFormat="1" x14ac:dyDescent="0.25"/>
    <row r="999" s="66" customFormat="1" x14ac:dyDescent="0.25"/>
    <row r="1000" s="66" customFormat="1" x14ac:dyDescent="0.25"/>
    <row r="1001" s="66" customFormat="1" x14ac:dyDescent="0.25"/>
    <row r="1002" s="66" customFormat="1" x14ac:dyDescent="0.25"/>
    <row r="1003" s="66" customFormat="1" x14ac:dyDescent="0.25"/>
    <row r="1004" s="66" customFormat="1" x14ac:dyDescent="0.25"/>
    <row r="1005" s="66" customFormat="1" x14ac:dyDescent="0.25"/>
    <row r="1006" s="66" customFormat="1" x14ac:dyDescent="0.25"/>
    <row r="1007" s="66" customFormat="1" x14ac:dyDescent="0.25"/>
    <row r="1008" s="66" customFormat="1" x14ac:dyDescent="0.25"/>
    <row r="1009" s="66" customFormat="1" x14ac:dyDescent="0.25"/>
    <row r="1010" s="66" customFormat="1" x14ac:dyDescent="0.25"/>
    <row r="1011" s="66" customFormat="1" x14ac:dyDescent="0.25"/>
    <row r="1012" s="66" customFormat="1" x14ac:dyDescent="0.25"/>
    <row r="1013" s="66" customFormat="1" x14ac:dyDescent="0.25"/>
    <row r="1014" s="66" customFormat="1" x14ac:dyDescent="0.25"/>
    <row r="1015" s="66" customFormat="1" x14ac:dyDescent="0.25"/>
    <row r="1016" s="66" customFormat="1" x14ac:dyDescent="0.25"/>
    <row r="1017" s="66" customFormat="1" x14ac:dyDescent="0.25"/>
    <row r="1018" s="66" customFormat="1" x14ac:dyDescent="0.25"/>
    <row r="1019" s="66" customFormat="1" x14ac:dyDescent="0.25"/>
    <row r="1020" s="66" customFormat="1" x14ac:dyDescent="0.25"/>
    <row r="1021" s="66" customFormat="1" x14ac:dyDescent="0.25"/>
    <row r="1022" s="66" customFormat="1" x14ac:dyDescent="0.25"/>
    <row r="1023" s="66" customFormat="1" x14ac:dyDescent="0.25"/>
    <row r="1024" s="66" customFormat="1" x14ac:dyDescent="0.25"/>
    <row r="1025" s="66" customFormat="1" x14ac:dyDescent="0.25"/>
    <row r="1026" s="66" customFormat="1" x14ac:dyDescent="0.25"/>
    <row r="1027" s="66" customFormat="1" x14ac:dyDescent="0.25"/>
    <row r="1028" s="66" customFormat="1" x14ac:dyDescent="0.25"/>
    <row r="1029" s="66" customFormat="1" x14ac:dyDescent="0.25"/>
    <row r="1030" s="66" customFormat="1" x14ac:dyDescent="0.25"/>
    <row r="1031" s="66" customFormat="1" x14ac:dyDescent="0.25"/>
    <row r="1032" s="66" customFormat="1" x14ac:dyDescent="0.25"/>
    <row r="1033" s="66" customFormat="1" x14ac:dyDescent="0.25"/>
    <row r="1034" s="66" customFormat="1" x14ac:dyDescent="0.25"/>
    <row r="1035" s="66" customFormat="1" x14ac:dyDescent="0.25"/>
    <row r="1036" s="66" customFormat="1" x14ac:dyDescent="0.25"/>
    <row r="1037" s="66" customFormat="1" x14ac:dyDescent="0.25"/>
    <row r="1038" s="66" customFormat="1" x14ac:dyDescent="0.25"/>
    <row r="1039" s="66" customFormat="1" x14ac:dyDescent="0.25"/>
    <row r="1040" s="66" customFormat="1" x14ac:dyDescent="0.25"/>
    <row r="1041" s="66" customFormat="1" x14ac:dyDescent="0.25"/>
    <row r="1042" s="66" customFormat="1" x14ac:dyDescent="0.25"/>
    <row r="1043" s="66" customFormat="1" x14ac:dyDescent="0.25"/>
    <row r="1044" s="66" customFormat="1" x14ac:dyDescent="0.25"/>
    <row r="1045" s="66" customFormat="1" x14ac:dyDescent="0.25"/>
    <row r="1046" s="66" customFormat="1" x14ac:dyDescent="0.25"/>
    <row r="1047" s="66" customFormat="1" x14ac:dyDescent="0.25"/>
    <row r="1048" s="66" customFormat="1" x14ac:dyDescent="0.25"/>
    <row r="1049" s="66" customFormat="1" x14ac:dyDescent="0.25"/>
    <row r="1050" s="66" customFormat="1" x14ac:dyDescent="0.25"/>
    <row r="1051" s="66" customFormat="1" x14ac:dyDescent="0.25"/>
    <row r="1052" s="66" customFormat="1" x14ac:dyDescent="0.25"/>
    <row r="1053" s="66" customFormat="1" x14ac:dyDescent="0.25"/>
    <row r="1054" s="66" customFormat="1" x14ac:dyDescent="0.25"/>
    <row r="1055" s="66" customFormat="1" x14ac:dyDescent="0.25"/>
    <row r="1056" s="66" customFormat="1" x14ac:dyDescent="0.25"/>
    <row r="1057" s="66" customFormat="1" x14ac:dyDescent="0.25"/>
    <row r="1058" s="66" customFormat="1" x14ac:dyDescent="0.25"/>
    <row r="1059" s="66" customFormat="1" x14ac:dyDescent="0.25"/>
    <row r="1060" s="66" customFormat="1" x14ac:dyDescent="0.25"/>
    <row r="1061" s="66" customFormat="1" x14ac:dyDescent="0.25"/>
    <row r="1062" s="66" customFormat="1" x14ac:dyDescent="0.25"/>
    <row r="1063" s="66" customFormat="1" x14ac:dyDescent="0.25"/>
    <row r="1064" s="66" customFormat="1" x14ac:dyDescent="0.25"/>
    <row r="1065" s="66" customFormat="1" x14ac:dyDescent="0.25"/>
    <row r="1066" s="66" customFormat="1" x14ac:dyDescent="0.25"/>
    <row r="1067" s="66" customFormat="1" x14ac:dyDescent="0.25"/>
    <row r="1068" s="66" customFormat="1" x14ac:dyDescent="0.25"/>
    <row r="1069" s="66" customFormat="1" x14ac:dyDescent="0.25"/>
    <row r="1070" s="66" customFormat="1" x14ac:dyDescent="0.25"/>
    <row r="1071" s="66" customFormat="1" x14ac:dyDescent="0.25"/>
    <row r="1072" s="66" customFormat="1" x14ac:dyDescent="0.25"/>
    <row r="1073" s="66" customFormat="1" x14ac:dyDescent="0.25"/>
    <row r="1074" s="66" customFormat="1" x14ac:dyDescent="0.25"/>
    <row r="1075" s="66" customFormat="1" x14ac:dyDescent="0.25"/>
    <row r="1076" s="66" customFormat="1" x14ac:dyDescent="0.25"/>
    <row r="1077" s="66" customFormat="1" x14ac:dyDescent="0.25"/>
    <row r="1078" s="66" customFormat="1" x14ac:dyDescent="0.25"/>
    <row r="1079" s="66" customFormat="1" x14ac:dyDescent="0.25"/>
    <row r="1080" s="66" customFormat="1" x14ac:dyDescent="0.25"/>
    <row r="1081" s="66" customFormat="1" x14ac:dyDescent="0.25"/>
    <row r="1082" s="66" customFormat="1" x14ac:dyDescent="0.25"/>
    <row r="1083" s="66" customFormat="1" x14ac:dyDescent="0.25"/>
    <row r="1084" s="66" customFormat="1" x14ac:dyDescent="0.25"/>
    <row r="1085" s="66" customFormat="1" x14ac:dyDescent="0.25"/>
    <row r="1086" s="66" customFormat="1" x14ac:dyDescent="0.25"/>
    <row r="1087" s="66" customFormat="1" x14ac:dyDescent="0.25"/>
    <row r="1088" s="66" customFormat="1" x14ac:dyDescent="0.25"/>
    <row r="1089" s="66" customFormat="1" x14ac:dyDescent="0.25"/>
    <row r="1090" s="66" customFormat="1" x14ac:dyDescent="0.25"/>
    <row r="1091" s="66" customFormat="1" x14ac:dyDescent="0.25"/>
    <row r="1092" s="66" customFormat="1" x14ac:dyDescent="0.25"/>
    <row r="1093" s="66" customFormat="1" x14ac:dyDescent="0.25"/>
    <row r="1094" s="66" customFormat="1" x14ac:dyDescent="0.25"/>
    <row r="1095" s="66" customFormat="1" x14ac:dyDescent="0.25"/>
    <row r="1096" s="66" customFormat="1" x14ac:dyDescent="0.25"/>
    <row r="1097" s="66" customFormat="1" x14ac:dyDescent="0.25"/>
    <row r="1098" s="66" customFormat="1" x14ac:dyDescent="0.25"/>
    <row r="1099" s="66" customFormat="1" x14ac:dyDescent="0.25"/>
    <row r="1100" s="66" customFormat="1" x14ac:dyDescent="0.25"/>
    <row r="1101" s="66" customFormat="1" x14ac:dyDescent="0.25"/>
    <row r="1102" s="66" customFormat="1" x14ac:dyDescent="0.25"/>
    <row r="1103" s="66" customFormat="1" x14ac:dyDescent="0.25"/>
    <row r="1104" s="66" customFormat="1" x14ac:dyDescent="0.25"/>
    <row r="1105" s="66" customFormat="1" x14ac:dyDescent="0.25"/>
    <row r="1106" s="66" customFormat="1" x14ac:dyDescent="0.25"/>
    <row r="1107" s="66" customFormat="1" x14ac:dyDescent="0.25"/>
    <row r="1108" s="66" customFormat="1" x14ac:dyDescent="0.25"/>
    <row r="1109" s="66" customFormat="1" x14ac:dyDescent="0.25"/>
    <row r="1110" s="66" customFormat="1" x14ac:dyDescent="0.25"/>
    <row r="1111" s="66" customFormat="1" x14ac:dyDescent="0.25"/>
    <row r="1112" s="66" customFormat="1" x14ac:dyDescent="0.25"/>
    <row r="1113" s="66" customFormat="1" x14ac:dyDescent="0.25"/>
    <row r="1114" s="66" customFormat="1" x14ac:dyDescent="0.25"/>
    <row r="1115" s="66" customFormat="1" x14ac:dyDescent="0.25"/>
    <row r="1116" s="66" customFormat="1" x14ac:dyDescent="0.25"/>
    <row r="1117" s="66" customFormat="1" x14ac:dyDescent="0.25"/>
    <row r="1118" s="66" customFormat="1" x14ac:dyDescent="0.25"/>
    <row r="1119" s="66" customFormat="1" x14ac:dyDescent="0.25"/>
    <row r="1120" s="66" customFormat="1" x14ac:dyDescent="0.25"/>
    <row r="1121" s="66" customFormat="1" x14ac:dyDescent="0.25"/>
    <row r="1122" s="66" customFormat="1" x14ac:dyDescent="0.25"/>
    <row r="1123" s="66" customFormat="1" x14ac:dyDescent="0.25"/>
    <row r="1124" s="66" customFormat="1" x14ac:dyDescent="0.25"/>
    <row r="1125" s="66" customFormat="1" x14ac:dyDescent="0.25"/>
    <row r="1126" s="66" customFormat="1" x14ac:dyDescent="0.25"/>
    <row r="1127" s="66" customFormat="1" x14ac:dyDescent="0.25"/>
    <row r="1128" s="66" customFormat="1" x14ac:dyDescent="0.25"/>
    <row r="1129" s="66" customFormat="1" x14ac:dyDescent="0.25"/>
    <row r="1130" s="66" customFormat="1" x14ac:dyDescent="0.25"/>
    <row r="1131" s="66" customFormat="1" x14ac:dyDescent="0.25"/>
    <row r="1132" s="66" customFormat="1" x14ac:dyDescent="0.25"/>
    <row r="1133" s="66" customFormat="1" x14ac:dyDescent="0.25"/>
    <row r="1134" s="66" customFormat="1" x14ac:dyDescent="0.25"/>
    <row r="1135" s="66" customFormat="1" x14ac:dyDescent="0.25"/>
    <row r="1136" s="66" customFormat="1" x14ac:dyDescent="0.25"/>
    <row r="1137" s="66" customFormat="1" x14ac:dyDescent="0.25"/>
    <row r="1138" s="66" customFormat="1" x14ac:dyDescent="0.25"/>
    <row r="1139" s="66" customFormat="1" x14ac:dyDescent="0.25"/>
    <row r="1140" s="66" customFormat="1" x14ac:dyDescent="0.25"/>
    <row r="1141" s="66" customFormat="1" x14ac:dyDescent="0.25"/>
    <row r="1142" s="66" customFormat="1" x14ac:dyDescent="0.25"/>
    <row r="1143" s="66" customFormat="1" x14ac:dyDescent="0.25"/>
    <row r="1144" s="66" customFormat="1" x14ac:dyDescent="0.25"/>
    <row r="1145" s="66" customFormat="1" x14ac:dyDescent="0.25"/>
    <row r="1146" s="66" customFormat="1" x14ac:dyDescent="0.25"/>
    <row r="1147" s="66" customFormat="1" x14ac:dyDescent="0.25"/>
    <row r="1148" s="66" customFormat="1" x14ac:dyDescent="0.25"/>
    <row r="1149" s="66" customFormat="1" x14ac:dyDescent="0.25"/>
    <row r="1150" s="66" customFormat="1" x14ac:dyDescent="0.25"/>
    <row r="1151" s="66" customFormat="1" x14ac:dyDescent="0.25"/>
    <row r="1152" s="66" customFormat="1" x14ac:dyDescent="0.25"/>
    <row r="1153" s="66" customFormat="1" x14ac:dyDescent="0.25"/>
    <row r="1154" s="66" customFormat="1" x14ac:dyDescent="0.25"/>
    <row r="1155" s="66" customFormat="1" x14ac:dyDescent="0.25"/>
    <row r="1156" s="66" customFormat="1" x14ac:dyDescent="0.25"/>
    <row r="1157" s="66" customFormat="1" x14ac:dyDescent="0.25"/>
    <row r="1158" s="66" customFormat="1" x14ac:dyDescent="0.25"/>
    <row r="1159" s="66" customFormat="1" x14ac:dyDescent="0.25"/>
    <row r="1160" s="66" customFormat="1" x14ac:dyDescent="0.25"/>
    <row r="1161" s="66" customFormat="1" x14ac:dyDescent="0.25"/>
    <row r="1162" s="66" customFormat="1" x14ac:dyDescent="0.25"/>
    <row r="1163" s="66" customFormat="1" x14ac:dyDescent="0.25"/>
    <row r="1164" s="66" customFormat="1" x14ac:dyDescent="0.25"/>
    <row r="1165" s="66" customFormat="1" x14ac:dyDescent="0.25"/>
    <row r="1166" s="66" customFormat="1" x14ac:dyDescent="0.25"/>
    <row r="1167" s="66" customFormat="1" x14ac:dyDescent="0.25"/>
    <row r="1168" s="66" customFormat="1" x14ac:dyDescent="0.25"/>
    <row r="1169" s="66" customFormat="1" x14ac:dyDescent="0.25"/>
    <row r="1170" s="66" customFormat="1" x14ac:dyDescent="0.25"/>
    <row r="1171" s="66" customFormat="1" x14ac:dyDescent="0.25"/>
    <row r="1172" s="66" customFormat="1" x14ac:dyDescent="0.25"/>
    <row r="1173" s="66" customFormat="1" x14ac:dyDescent="0.25"/>
    <row r="1174" s="66" customFormat="1" x14ac:dyDescent="0.25"/>
    <row r="1175" s="66" customFormat="1" x14ac:dyDescent="0.25"/>
    <row r="1176" s="66" customFormat="1" x14ac:dyDescent="0.25"/>
    <row r="1177" s="66" customFormat="1" x14ac:dyDescent="0.25"/>
    <row r="1178" s="66" customFormat="1" x14ac:dyDescent="0.25"/>
    <row r="1179" s="66" customFormat="1" x14ac:dyDescent="0.25"/>
    <row r="1180" s="66" customFormat="1" x14ac:dyDescent="0.25"/>
    <row r="1181" s="66" customFormat="1" x14ac:dyDescent="0.25"/>
    <row r="1182" s="66" customFormat="1" x14ac:dyDescent="0.25"/>
    <row r="1183" s="66" customFormat="1" x14ac:dyDescent="0.25"/>
    <row r="1184" s="66" customFormat="1" x14ac:dyDescent="0.25"/>
    <row r="1185" s="66" customFormat="1" x14ac:dyDescent="0.25"/>
    <row r="1186" s="66" customFormat="1" x14ac:dyDescent="0.25"/>
    <row r="1187" s="66" customFormat="1" x14ac:dyDescent="0.25"/>
    <row r="1188" s="66" customFormat="1" x14ac:dyDescent="0.25"/>
    <row r="1189" s="66" customFormat="1" x14ac:dyDescent="0.25"/>
    <row r="1190" s="66" customFormat="1" x14ac:dyDescent="0.25"/>
    <row r="1191" s="66" customFormat="1" x14ac:dyDescent="0.25"/>
    <row r="1192" s="66" customFormat="1" x14ac:dyDescent="0.25"/>
    <row r="1193" s="66" customFormat="1" x14ac:dyDescent="0.25"/>
    <row r="1194" s="66" customFormat="1" x14ac:dyDescent="0.25"/>
    <row r="1195" s="66" customFormat="1" x14ac:dyDescent="0.25"/>
    <row r="1196" s="66" customFormat="1" x14ac:dyDescent="0.25"/>
    <row r="1197" s="66" customFormat="1" x14ac:dyDescent="0.25"/>
    <row r="1198" s="66" customFormat="1" x14ac:dyDescent="0.25"/>
    <row r="1199" s="66" customFormat="1" x14ac:dyDescent="0.25"/>
    <row r="1200" s="66" customFormat="1" x14ac:dyDescent="0.25"/>
    <row r="1201" s="66" customFormat="1" x14ac:dyDescent="0.25"/>
    <row r="1202" s="66" customFormat="1" x14ac:dyDescent="0.25"/>
    <row r="1203" s="66" customFormat="1" x14ac:dyDescent="0.25"/>
    <row r="1204" s="66" customFormat="1" x14ac:dyDescent="0.25"/>
    <row r="1205" s="66" customFormat="1" x14ac:dyDescent="0.25"/>
    <row r="1206" s="66" customFormat="1" x14ac:dyDescent="0.25"/>
    <row r="1207" s="66" customFormat="1" x14ac:dyDescent="0.25"/>
    <row r="1208" s="66" customFormat="1" x14ac:dyDescent="0.25"/>
    <row r="1209" s="66" customFormat="1" x14ac:dyDescent="0.25"/>
    <row r="1210" s="66" customFormat="1" x14ac:dyDescent="0.25"/>
    <row r="1211" s="66" customFormat="1" x14ac:dyDescent="0.25"/>
    <row r="1212" s="66" customFormat="1" x14ac:dyDescent="0.25"/>
    <row r="1213" s="66" customFormat="1" x14ac:dyDescent="0.25"/>
    <row r="1214" s="66" customFormat="1" x14ac:dyDescent="0.25"/>
    <row r="1215" s="66" customFormat="1" x14ac:dyDescent="0.25"/>
    <row r="1216" s="66" customFormat="1" x14ac:dyDescent="0.25"/>
    <row r="1217" s="66" customFormat="1" x14ac:dyDescent="0.25"/>
    <row r="1218" s="66" customFormat="1" x14ac:dyDescent="0.25"/>
    <row r="1219" s="66" customFormat="1" x14ac:dyDescent="0.25"/>
    <row r="1220" s="66" customFormat="1" x14ac:dyDescent="0.25"/>
    <row r="1221" s="66" customFormat="1" x14ac:dyDescent="0.25"/>
    <row r="1222" s="66" customFormat="1" x14ac:dyDescent="0.25"/>
    <row r="1223" s="66" customFormat="1" x14ac:dyDescent="0.25"/>
    <row r="1224" s="66" customFormat="1" x14ac:dyDescent="0.25"/>
    <row r="1225" s="66" customFormat="1" x14ac:dyDescent="0.25"/>
    <row r="1226" s="66" customFormat="1" x14ac:dyDescent="0.25"/>
    <row r="1227" s="66" customFormat="1" x14ac:dyDescent="0.25"/>
    <row r="1228" s="66" customFormat="1" x14ac:dyDescent="0.25"/>
    <row r="1229" s="66" customFormat="1" x14ac:dyDescent="0.25"/>
    <row r="1230" s="66" customFormat="1" x14ac:dyDescent="0.25"/>
    <row r="1231" s="66" customFormat="1" x14ac:dyDescent="0.25"/>
    <row r="1232" s="66" customFormat="1" x14ac:dyDescent="0.25"/>
    <row r="1233" s="66" customFormat="1" x14ac:dyDescent="0.25"/>
    <row r="1234" s="66" customFormat="1" x14ac:dyDescent="0.25"/>
    <row r="1235" s="66" customFormat="1" x14ac:dyDescent="0.25"/>
    <row r="1236" s="66" customFormat="1" x14ac:dyDescent="0.25"/>
    <row r="1237" s="66" customFormat="1" x14ac:dyDescent="0.25"/>
    <row r="1238" s="66" customFormat="1" x14ac:dyDescent="0.25"/>
    <row r="1239" s="66" customFormat="1" x14ac:dyDescent="0.25"/>
    <row r="1240" s="66" customFormat="1" x14ac:dyDescent="0.25"/>
    <row r="1241" s="66" customFormat="1" x14ac:dyDescent="0.25"/>
    <row r="1242" s="66" customFormat="1" x14ac:dyDescent="0.25"/>
    <row r="1243" s="66" customFormat="1" x14ac:dyDescent="0.25"/>
    <row r="1244" s="66" customFormat="1" x14ac:dyDescent="0.25"/>
    <row r="1245" s="66" customFormat="1" x14ac:dyDescent="0.25"/>
    <row r="1246" s="66" customFormat="1" x14ac:dyDescent="0.25"/>
    <row r="1247" s="66" customFormat="1" x14ac:dyDescent="0.25"/>
    <row r="1248" s="66" customFormat="1" x14ac:dyDescent="0.25"/>
    <row r="1249" s="66" customFormat="1" x14ac:dyDescent="0.25"/>
    <row r="1250" s="66" customFormat="1" x14ac:dyDescent="0.25"/>
    <row r="1251" s="66" customFormat="1" x14ac:dyDescent="0.25"/>
    <row r="1252" s="66" customFormat="1" x14ac:dyDescent="0.25"/>
    <row r="1253" s="66" customFormat="1" x14ac:dyDescent="0.25"/>
    <row r="1254" s="66" customFormat="1" x14ac:dyDescent="0.25"/>
    <row r="1255" s="66" customFormat="1" x14ac:dyDescent="0.25"/>
    <row r="1256" s="66" customFormat="1" x14ac:dyDescent="0.25"/>
    <row r="1257" s="66" customFormat="1" x14ac:dyDescent="0.25"/>
    <row r="1258" s="66" customFormat="1" x14ac:dyDescent="0.25"/>
    <row r="1259" s="66" customFormat="1" x14ac:dyDescent="0.25"/>
    <row r="1260" s="66" customFormat="1" x14ac:dyDescent="0.25"/>
    <row r="1261" s="66" customFormat="1" x14ac:dyDescent="0.25"/>
    <row r="1262" s="66" customFormat="1" x14ac:dyDescent="0.25"/>
    <row r="1263" s="66" customFormat="1" x14ac:dyDescent="0.25"/>
    <row r="1264" s="66" customFormat="1" x14ac:dyDescent="0.25"/>
    <row r="1265" s="66" customFormat="1" x14ac:dyDescent="0.25"/>
    <row r="1266" s="66" customFormat="1" x14ac:dyDescent="0.25"/>
    <row r="1267" s="66" customFormat="1" x14ac:dyDescent="0.25"/>
    <row r="1268" s="66" customFormat="1" x14ac:dyDescent="0.25"/>
    <row r="1269" s="66" customFormat="1" x14ac:dyDescent="0.25"/>
    <row r="1270" s="66" customFormat="1" x14ac:dyDescent="0.25"/>
    <row r="1271" s="66" customFormat="1" x14ac:dyDescent="0.25"/>
    <row r="1272" s="66" customFormat="1" x14ac:dyDescent="0.25"/>
    <row r="1273" s="66" customFormat="1" x14ac:dyDescent="0.25"/>
    <row r="1274" s="66" customFormat="1" x14ac:dyDescent="0.25"/>
    <row r="1275" s="66" customFormat="1" x14ac:dyDescent="0.25"/>
    <row r="1276" s="66" customFormat="1" x14ac:dyDescent="0.25"/>
    <row r="1277" s="66" customFormat="1" x14ac:dyDescent="0.25"/>
    <row r="1278" s="66" customFormat="1" x14ac:dyDescent="0.25"/>
    <row r="1279" s="66" customFormat="1" x14ac:dyDescent="0.25"/>
    <row r="1280" s="66" customFormat="1" x14ac:dyDescent="0.25"/>
    <row r="1281" s="66" customFormat="1" x14ac:dyDescent="0.25"/>
    <row r="1282" s="66" customFormat="1" x14ac:dyDescent="0.25"/>
    <row r="1283" s="66" customFormat="1" x14ac:dyDescent="0.25"/>
    <row r="1284" s="66" customFormat="1" x14ac:dyDescent="0.25"/>
    <row r="1285" s="66" customFormat="1" x14ac:dyDescent="0.25"/>
    <row r="1286" s="66" customFormat="1" x14ac:dyDescent="0.25"/>
    <row r="1287" s="66" customFormat="1" x14ac:dyDescent="0.25"/>
    <row r="1288" s="66" customFormat="1" x14ac:dyDescent="0.25"/>
    <row r="1289" s="66" customFormat="1" x14ac:dyDescent="0.25"/>
    <row r="1290" s="66" customFormat="1" x14ac:dyDescent="0.25"/>
    <row r="1291" s="66" customFormat="1" x14ac:dyDescent="0.25"/>
    <row r="1292" s="66" customFormat="1" x14ac:dyDescent="0.25"/>
    <row r="1293" s="66" customFormat="1" x14ac:dyDescent="0.25"/>
    <row r="1294" s="66" customFormat="1" x14ac:dyDescent="0.25"/>
    <row r="1295" s="66" customFormat="1" x14ac:dyDescent="0.25"/>
    <row r="1296" s="66" customFormat="1" x14ac:dyDescent="0.25"/>
    <row r="1297" s="66" customFormat="1" x14ac:dyDescent="0.25"/>
    <row r="1298" s="66" customFormat="1" x14ac:dyDescent="0.25"/>
    <row r="1299" s="66" customFormat="1" x14ac:dyDescent="0.25"/>
    <row r="1300" s="66" customFormat="1" x14ac:dyDescent="0.25"/>
    <row r="1301" s="66" customFormat="1" x14ac:dyDescent="0.25"/>
    <row r="1302" s="66" customFormat="1" x14ac:dyDescent="0.25"/>
    <row r="1303" s="66" customFormat="1" x14ac:dyDescent="0.25"/>
    <row r="1304" s="66" customFormat="1" x14ac:dyDescent="0.25"/>
    <row r="1305" s="66" customFormat="1" x14ac:dyDescent="0.25"/>
    <row r="1306" s="66" customFormat="1" x14ac:dyDescent="0.25"/>
    <row r="1307" s="66" customFormat="1" x14ac:dyDescent="0.25"/>
    <row r="1308" s="66" customFormat="1" x14ac:dyDescent="0.25"/>
    <row r="1309" s="66" customFormat="1" x14ac:dyDescent="0.25"/>
    <row r="1310" s="66" customFormat="1" x14ac:dyDescent="0.25"/>
    <row r="1311" s="66" customFormat="1" x14ac:dyDescent="0.25"/>
    <row r="1312" s="66" customFormat="1" x14ac:dyDescent="0.25"/>
    <row r="1313" s="66" customFormat="1" x14ac:dyDescent="0.25"/>
    <row r="1314" s="66" customFormat="1" x14ac:dyDescent="0.25"/>
    <row r="1315" s="66" customFormat="1" x14ac:dyDescent="0.25"/>
    <row r="1316" s="66" customFormat="1" x14ac:dyDescent="0.25"/>
    <row r="1317" s="66" customFormat="1" x14ac:dyDescent="0.25"/>
    <row r="1318" s="66" customFormat="1" x14ac:dyDescent="0.25"/>
    <row r="1319" s="66" customFormat="1" x14ac:dyDescent="0.25"/>
    <row r="1320" s="66" customFormat="1" x14ac:dyDescent="0.25"/>
    <row r="1321" s="66" customFormat="1" x14ac:dyDescent="0.25"/>
    <row r="1322" s="66" customFormat="1" x14ac:dyDescent="0.25"/>
    <row r="1323" s="66" customFormat="1" x14ac:dyDescent="0.25"/>
    <row r="1324" s="66" customFormat="1" x14ac:dyDescent="0.25"/>
    <row r="1325" s="66" customFormat="1" x14ac:dyDescent="0.25"/>
    <row r="1326" s="66" customFormat="1" x14ac:dyDescent="0.25"/>
    <row r="1327" s="66" customFormat="1" x14ac:dyDescent="0.25"/>
    <row r="1328" s="66" customFormat="1" x14ac:dyDescent="0.25"/>
    <row r="1329" s="66" customFormat="1" x14ac:dyDescent="0.25"/>
    <row r="1330" s="66" customFormat="1" x14ac:dyDescent="0.25"/>
    <row r="1331" s="66" customFormat="1" x14ac:dyDescent="0.25"/>
    <row r="1332" s="66" customFormat="1" x14ac:dyDescent="0.25"/>
    <row r="1333" s="66" customFormat="1" x14ac:dyDescent="0.25"/>
    <row r="1334" s="66" customFormat="1" x14ac:dyDescent="0.25"/>
    <row r="1335" s="66" customFormat="1" x14ac:dyDescent="0.25"/>
    <row r="1336" s="66" customFormat="1" x14ac:dyDescent="0.25"/>
    <row r="1337" s="66" customFormat="1" x14ac:dyDescent="0.25"/>
    <row r="1338" s="66" customFormat="1" x14ac:dyDescent="0.25"/>
    <row r="1339" s="66" customFormat="1" x14ac:dyDescent="0.25"/>
    <row r="1340" s="66" customFormat="1" x14ac:dyDescent="0.25"/>
    <row r="1341" s="66" customFormat="1" x14ac:dyDescent="0.25"/>
    <row r="1342" s="66" customFormat="1" x14ac:dyDescent="0.25"/>
    <row r="1343" s="66" customFormat="1" x14ac:dyDescent="0.25"/>
    <row r="1344" s="66" customFormat="1" x14ac:dyDescent="0.25"/>
    <row r="1345" s="66" customFormat="1" x14ac:dyDescent="0.25"/>
    <row r="1346" s="66" customFormat="1" x14ac:dyDescent="0.25"/>
    <row r="1347" s="66" customFormat="1" x14ac:dyDescent="0.25"/>
    <row r="1348" s="66" customFormat="1" x14ac:dyDescent="0.25"/>
    <row r="1349" s="66" customFormat="1" x14ac:dyDescent="0.25"/>
    <row r="1350" s="66" customFormat="1" x14ac:dyDescent="0.25"/>
    <row r="1351" s="66" customFormat="1" x14ac:dyDescent="0.25"/>
    <row r="1352" s="66" customFormat="1" x14ac:dyDescent="0.25"/>
    <row r="1353" s="66" customFormat="1" x14ac:dyDescent="0.25"/>
    <row r="1354" s="66" customFormat="1" x14ac:dyDescent="0.25"/>
    <row r="1355" s="66" customFormat="1" x14ac:dyDescent="0.25"/>
    <row r="1356" s="66" customFormat="1" x14ac:dyDescent="0.25"/>
    <row r="1357" s="66" customFormat="1" x14ac:dyDescent="0.25"/>
    <row r="1358" s="66" customFormat="1" x14ac:dyDescent="0.25"/>
    <row r="1359" s="66" customFormat="1" x14ac:dyDescent="0.25"/>
    <row r="1360" s="66" customFormat="1" x14ac:dyDescent="0.25"/>
    <row r="1361" s="66" customFormat="1" x14ac:dyDescent="0.25"/>
    <row r="1362" s="66" customFormat="1" x14ac:dyDescent="0.25"/>
    <row r="1363" s="66" customFormat="1" x14ac:dyDescent="0.25"/>
    <row r="1364" s="66" customFormat="1" x14ac:dyDescent="0.25"/>
    <row r="1365" s="66" customFormat="1" x14ac:dyDescent="0.25"/>
    <row r="1366" s="66" customFormat="1" x14ac:dyDescent="0.25"/>
    <row r="1367" s="66" customFormat="1" x14ac:dyDescent="0.25"/>
    <row r="1368" s="66" customFormat="1" x14ac:dyDescent="0.25"/>
    <row r="1369" s="66" customFormat="1" x14ac:dyDescent="0.25"/>
    <row r="1370" s="66" customFormat="1" x14ac:dyDescent="0.25"/>
    <row r="1371" s="66" customFormat="1" x14ac:dyDescent="0.25"/>
    <row r="1372" s="66" customFormat="1" x14ac:dyDescent="0.25"/>
    <row r="1373" s="66" customFormat="1" x14ac:dyDescent="0.25"/>
    <row r="1374" s="66" customFormat="1" x14ac:dyDescent="0.25"/>
    <row r="1375" s="66" customFormat="1" x14ac:dyDescent="0.25"/>
    <row r="1376" s="66" customFormat="1" x14ac:dyDescent="0.25"/>
    <row r="1377" s="66" customFormat="1" x14ac:dyDescent="0.25"/>
    <row r="1378" s="66" customFormat="1" x14ac:dyDescent="0.25"/>
    <row r="1379" s="66" customFormat="1" x14ac:dyDescent="0.25"/>
    <row r="1380" s="66" customFormat="1" x14ac:dyDescent="0.25"/>
    <row r="1381" s="66" customFormat="1" x14ac:dyDescent="0.25"/>
    <row r="1382" s="66" customFormat="1" x14ac:dyDescent="0.25"/>
    <row r="1383" s="66" customFormat="1" x14ac:dyDescent="0.25"/>
    <row r="1384" s="66" customFormat="1" x14ac:dyDescent="0.25"/>
    <row r="1385" s="66" customFormat="1" x14ac:dyDescent="0.25"/>
    <row r="1386" s="66" customFormat="1" x14ac:dyDescent="0.25"/>
    <row r="1387" s="66" customFormat="1" x14ac:dyDescent="0.25"/>
    <row r="1388" s="66" customFormat="1" x14ac:dyDescent="0.25"/>
    <row r="1389" s="66" customFormat="1" x14ac:dyDescent="0.25"/>
    <row r="1390" s="66" customFormat="1" x14ac:dyDescent="0.25"/>
    <row r="1391" s="66" customFormat="1" x14ac:dyDescent="0.25"/>
    <row r="1392" s="66" customFormat="1" x14ac:dyDescent="0.25"/>
    <row r="1393" s="66" customFormat="1" x14ac:dyDescent="0.25"/>
    <row r="1394" s="66" customFormat="1" x14ac:dyDescent="0.25"/>
    <row r="1395" s="66" customFormat="1" x14ac:dyDescent="0.25"/>
    <row r="1396" s="66" customFormat="1" x14ac:dyDescent="0.25"/>
    <row r="1397" s="66" customFormat="1" x14ac:dyDescent="0.25"/>
    <row r="1398" s="66" customFormat="1" x14ac:dyDescent="0.25"/>
    <row r="1399" s="66" customFormat="1" x14ac:dyDescent="0.25"/>
    <row r="1400" s="66" customFormat="1" x14ac:dyDescent="0.25"/>
    <row r="1401" s="66" customFormat="1" x14ac:dyDescent="0.25"/>
    <row r="1402" s="66" customFormat="1" x14ac:dyDescent="0.25"/>
    <row r="1403" s="66" customFormat="1" x14ac:dyDescent="0.25"/>
    <row r="1404" s="66" customFormat="1" x14ac:dyDescent="0.25"/>
    <row r="1405" s="66" customFormat="1" x14ac:dyDescent="0.25"/>
    <row r="1406" s="66" customFormat="1" x14ac:dyDescent="0.25"/>
    <row r="1407" s="66" customFormat="1" x14ac:dyDescent="0.25"/>
    <row r="1408" s="66" customFormat="1" x14ac:dyDescent="0.25"/>
    <row r="1409" s="66" customFormat="1" x14ac:dyDescent="0.25"/>
    <row r="1410" s="66" customFormat="1" x14ac:dyDescent="0.25"/>
    <row r="1411" s="66" customFormat="1" x14ac:dyDescent="0.25"/>
    <row r="1412" s="66" customFormat="1" x14ac:dyDescent="0.25"/>
    <row r="1413" s="66" customFormat="1" x14ac:dyDescent="0.25"/>
    <row r="1414" s="66" customFormat="1" x14ac:dyDescent="0.25"/>
    <row r="1415" s="66" customFormat="1" x14ac:dyDescent="0.25"/>
    <row r="1416" s="66" customFormat="1" x14ac:dyDescent="0.25"/>
    <row r="1417" s="66" customFormat="1" x14ac:dyDescent="0.25"/>
    <row r="1418" s="66" customFormat="1" x14ac:dyDescent="0.25"/>
    <row r="1419" s="66" customFormat="1" x14ac:dyDescent="0.25"/>
    <row r="1420" s="66" customFormat="1" x14ac:dyDescent="0.25"/>
    <row r="1421" s="66" customFormat="1" x14ac:dyDescent="0.25"/>
    <row r="1422" s="66" customFormat="1" x14ac:dyDescent="0.25"/>
    <row r="1423" s="66" customFormat="1" x14ac:dyDescent="0.25"/>
    <row r="1424" s="66" customFormat="1" x14ac:dyDescent="0.25"/>
    <row r="1425" s="66" customFormat="1" x14ac:dyDescent="0.25"/>
    <row r="1426" s="66" customFormat="1" x14ac:dyDescent="0.25"/>
    <row r="1427" s="66" customFormat="1" x14ac:dyDescent="0.25"/>
    <row r="1428" s="66" customFormat="1" x14ac:dyDescent="0.25"/>
    <row r="1429" s="66" customFormat="1" x14ac:dyDescent="0.25"/>
    <row r="1430" s="66" customFormat="1" x14ac:dyDescent="0.25"/>
    <row r="1431" s="66" customFormat="1" x14ac:dyDescent="0.25"/>
    <row r="1432" s="66" customFormat="1" x14ac:dyDescent="0.25"/>
    <row r="1433" s="66" customFormat="1" x14ac:dyDescent="0.25"/>
    <row r="1434" s="66" customFormat="1" x14ac:dyDescent="0.25"/>
    <row r="1435" s="66" customFormat="1" x14ac:dyDescent="0.25"/>
    <row r="1436" s="66" customFormat="1" x14ac:dyDescent="0.25"/>
    <row r="1437" s="66" customFormat="1" x14ac:dyDescent="0.25"/>
    <row r="1438" s="66" customFormat="1" x14ac:dyDescent="0.25"/>
    <row r="1439" s="66" customFormat="1" x14ac:dyDescent="0.25"/>
    <row r="1440" s="66" customFormat="1" x14ac:dyDescent="0.25"/>
    <row r="1441" s="66" customFormat="1" x14ac:dyDescent="0.25"/>
    <row r="1442" s="66" customFormat="1" x14ac:dyDescent="0.25"/>
    <row r="1443" s="66" customFormat="1" x14ac:dyDescent="0.25"/>
    <row r="1444" s="66" customFormat="1" x14ac:dyDescent="0.25"/>
    <row r="1445" s="66" customFormat="1" x14ac:dyDescent="0.25"/>
    <row r="1446" s="66" customFormat="1" x14ac:dyDescent="0.25"/>
    <row r="1447" s="66" customFormat="1" x14ac:dyDescent="0.25"/>
    <row r="1448" s="66" customFormat="1" x14ac:dyDescent="0.25"/>
    <row r="1449" s="66" customFormat="1" x14ac:dyDescent="0.25"/>
    <row r="1450" s="66" customFormat="1" x14ac:dyDescent="0.25"/>
    <row r="1451" s="66" customFormat="1" x14ac:dyDescent="0.25"/>
    <row r="1452" s="66" customFormat="1" x14ac:dyDescent="0.25"/>
    <row r="1453" s="66" customFormat="1" x14ac:dyDescent="0.25"/>
    <row r="1454" s="66" customFormat="1" x14ac:dyDescent="0.25"/>
    <row r="1455" s="66" customFormat="1" x14ac:dyDescent="0.25"/>
    <row r="1456" s="66" customFormat="1" x14ac:dyDescent="0.25"/>
    <row r="1457" s="66" customFormat="1" x14ac:dyDescent="0.25"/>
    <row r="1458" s="66" customFormat="1" x14ac:dyDescent="0.25"/>
    <row r="1459" s="66" customFormat="1" x14ac:dyDescent="0.25"/>
    <row r="1460" s="66" customFormat="1" x14ac:dyDescent="0.25"/>
    <row r="1461" s="66" customFormat="1" x14ac:dyDescent="0.25"/>
    <row r="1462" s="66" customFormat="1" x14ac:dyDescent="0.25"/>
    <row r="1463" s="66" customFormat="1" x14ac:dyDescent="0.25"/>
    <row r="1464" s="66" customFormat="1" x14ac:dyDescent="0.25"/>
    <row r="1465" s="66" customFormat="1" x14ac:dyDescent="0.25"/>
    <row r="1466" s="66" customFormat="1" x14ac:dyDescent="0.25"/>
    <row r="1467" s="66" customFormat="1" x14ac:dyDescent="0.25"/>
    <row r="1468" s="66" customFormat="1" x14ac:dyDescent="0.25"/>
    <row r="1469" s="66" customFormat="1" x14ac:dyDescent="0.25"/>
    <row r="1470" s="66" customFormat="1" x14ac:dyDescent="0.25"/>
    <row r="1471" s="66" customFormat="1" x14ac:dyDescent="0.25"/>
    <row r="1472" s="66" customFormat="1" x14ac:dyDescent="0.25"/>
    <row r="1473" s="66" customFormat="1" x14ac:dyDescent="0.25"/>
    <row r="1474" s="66" customFormat="1" x14ac:dyDescent="0.25"/>
    <row r="1475" s="66" customFormat="1" x14ac:dyDescent="0.25"/>
    <row r="1476" s="66" customFormat="1" x14ac:dyDescent="0.25"/>
    <row r="1477" s="66" customFormat="1" x14ac:dyDescent="0.25"/>
    <row r="1478" s="66" customFormat="1" x14ac:dyDescent="0.25"/>
    <row r="1479" s="66" customFormat="1" x14ac:dyDescent="0.25"/>
    <row r="1480" s="66" customFormat="1" x14ac:dyDescent="0.25"/>
    <row r="1481" s="66" customFormat="1" x14ac:dyDescent="0.25"/>
    <row r="1482" s="66" customFormat="1" x14ac:dyDescent="0.25"/>
    <row r="1483" s="66" customFormat="1" x14ac:dyDescent="0.25"/>
    <row r="1484" s="66" customFormat="1" x14ac:dyDescent="0.25"/>
    <row r="1485" s="66" customFormat="1" x14ac:dyDescent="0.25"/>
    <row r="1486" s="66" customFormat="1" x14ac:dyDescent="0.25"/>
    <row r="1487" s="66" customFormat="1" x14ac:dyDescent="0.25"/>
    <row r="1488" s="66" customFormat="1" x14ac:dyDescent="0.25"/>
    <row r="1489" s="66" customFormat="1" x14ac:dyDescent="0.25"/>
    <row r="1490" s="66" customFormat="1" x14ac:dyDescent="0.25"/>
    <row r="1491" s="66" customFormat="1" x14ac:dyDescent="0.25"/>
    <row r="1492" s="66" customFormat="1" x14ac:dyDescent="0.25"/>
    <row r="1493" s="66" customFormat="1" x14ac:dyDescent="0.25"/>
    <row r="1494" s="66" customFormat="1" x14ac:dyDescent="0.25"/>
    <row r="1495" s="66" customFormat="1" x14ac:dyDescent="0.25"/>
    <row r="1496" s="66" customFormat="1" x14ac:dyDescent="0.25"/>
    <row r="1497" s="66" customFormat="1" x14ac:dyDescent="0.25"/>
    <row r="1498" s="66" customFormat="1" x14ac:dyDescent="0.25"/>
    <row r="1499" s="66" customFormat="1" x14ac:dyDescent="0.25"/>
    <row r="1500" s="66" customFormat="1" x14ac:dyDescent="0.25"/>
    <row r="1501" s="66" customFormat="1" x14ac:dyDescent="0.25"/>
    <row r="1502" s="66" customFormat="1" x14ac:dyDescent="0.25"/>
    <row r="1503" s="66" customFormat="1" x14ac:dyDescent="0.25"/>
    <row r="1504" s="66" customFormat="1" x14ac:dyDescent="0.25"/>
    <row r="1505" s="66" customFormat="1" x14ac:dyDescent="0.25"/>
    <row r="1506" s="66" customFormat="1" x14ac:dyDescent="0.25"/>
    <row r="1507" s="66" customFormat="1" x14ac:dyDescent="0.25"/>
    <row r="1508" s="66" customFormat="1" x14ac:dyDescent="0.25"/>
    <row r="1509" s="66" customFormat="1" x14ac:dyDescent="0.25"/>
    <row r="1510" s="66" customFormat="1" x14ac:dyDescent="0.25"/>
    <row r="1511" s="66" customFormat="1" x14ac:dyDescent="0.25"/>
    <row r="1512" s="66" customFormat="1" x14ac:dyDescent="0.25"/>
    <row r="1513" s="66" customFormat="1" x14ac:dyDescent="0.25"/>
    <row r="1514" s="66" customFormat="1" x14ac:dyDescent="0.25"/>
    <row r="1515" s="66" customFormat="1" x14ac:dyDescent="0.25"/>
    <row r="1516" s="66" customFormat="1" x14ac:dyDescent="0.25"/>
    <row r="1517" s="66" customFormat="1" x14ac:dyDescent="0.25"/>
    <row r="1518" s="66" customFormat="1" x14ac:dyDescent="0.25"/>
    <row r="1519" s="66" customFormat="1" x14ac:dyDescent="0.25"/>
    <row r="1520" s="66" customFormat="1" x14ac:dyDescent="0.25"/>
    <row r="1521" s="66" customFormat="1" x14ac:dyDescent="0.25"/>
    <row r="1522" s="66" customFormat="1" x14ac:dyDescent="0.25"/>
    <row r="1523" s="66" customFormat="1" x14ac:dyDescent="0.25"/>
    <row r="1524" s="66" customFormat="1" x14ac:dyDescent="0.25"/>
    <row r="1525" s="66" customFormat="1" x14ac:dyDescent="0.25"/>
    <row r="1526" s="66" customFormat="1" x14ac:dyDescent="0.25"/>
    <row r="1527" s="66" customFormat="1" x14ac:dyDescent="0.25"/>
    <row r="1528" s="66" customFormat="1" x14ac:dyDescent="0.25"/>
    <row r="1529" s="66" customFormat="1" x14ac:dyDescent="0.25"/>
    <row r="1530" s="66" customFormat="1" x14ac:dyDescent="0.25"/>
    <row r="1531" s="66" customFormat="1" x14ac:dyDescent="0.25"/>
    <row r="1532" s="66" customFormat="1" x14ac:dyDescent="0.25"/>
    <row r="1533" s="66" customFormat="1" x14ac:dyDescent="0.25"/>
    <row r="1534" s="66" customFormat="1" x14ac:dyDescent="0.25"/>
    <row r="1535" s="66" customFormat="1" x14ac:dyDescent="0.25"/>
    <row r="1536" s="66" customFormat="1" x14ac:dyDescent="0.25"/>
    <row r="1537" s="66" customFormat="1" x14ac:dyDescent="0.25"/>
    <row r="1538" s="66" customFormat="1" x14ac:dyDescent="0.25"/>
    <row r="1539" s="66" customFormat="1" x14ac:dyDescent="0.25"/>
    <row r="1540" s="66" customFormat="1" x14ac:dyDescent="0.25"/>
    <row r="1541" s="66" customFormat="1" x14ac:dyDescent="0.25"/>
    <row r="1542" s="66" customFormat="1" x14ac:dyDescent="0.25"/>
    <row r="1543" s="66" customFormat="1" x14ac:dyDescent="0.25"/>
    <row r="1544" s="66" customFormat="1" x14ac:dyDescent="0.25"/>
    <row r="1545" s="66" customFormat="1" x14ac:dyDescent="0.25"/>
    <row r="1546" s="66" customFormat="1" x14ac:dyDescent="0.25"/>
    <row r="1547" s="66" customFormat="1" x14ac:dyDescent="0.25"/>
    <row r="1548" s="66" customFormat="1" x14ac:dyDescent="0.25"/>
    <row r="1549" s="66" customFormat="1" x14ac:dyDescent="0.25"/>
    <row r="1550" s="66" customFormat="1" x14ac:dyDescent="0.25"/>
    <row r="1551" s="66" customFormat="1" x14ac:dyDescent="0.25"/>
    <row r="1552" s="66" customFormat="1" x14ac:dyDescent="0.25"/>
    <row r="1553" s="66" customFormat="1" x14ac:dyDescent="0.25"/>
    <row r="1554" s="66" customFormat="1" x14ac:dyDescent="0.25"/>
    <row r="1555" s="66" customFormat="1" x14ac:dyDescent="0.25"/>
    <row r="1556" s="66" customFormat="1" x14ac:dyDescent="0.25"/>
    <row r="1557" s="66" customFormat="1" x14ac:dyDescent="0.25"/>
    <row r="1558" s="66" customFormat="1" x14ac:dyDescent="0.25"/>
    <row r="1559" s="66" customFormat="1" x14ac:dyDescent="0.25"/>
    <row r="1560" s="66" customFormat="1" x14ac:dyDescent="0.25"/>
    <row r="1561" s="66" customFormat="1" x14ac:dyDescent="0.25"/>
    <row r="1562" s="66" customFormat="1" x14ac:dyDescent="0.25"/>
    <row r="1563" s="66" customFormat="1" x14ac:dyDescent="0.25"/>
    <row r="1564" s="66" customFormat="1" x14ac:dyDescent="0.25"/>
    <row r="1565" s="66" customFormat="1" x14ac:dyDescent="0.25"/>
    <row r="1566" s="66" customFormat="1" x14ac:dyDescent="0.25"/>
    <row r="1567" s="66" customFormat="1" x14ac:dyDescent="0.25"/>
    <row r="1568" s="66" customFormat="1" x14ac:dyDescent="0.25"/>
    <row r="1569" s="66" customFormat="1" x14ac:dyDescent="0.25"/>
    <row r="1570" s="66" customFormat="1" x14ac:dyDescent="0.25"/>
    <row r="1571" s="66" customFormat="1" x14ac:dyDescent="0.25"/>
    <row r="1572" s="66" customFormat="1" x14ac:dyDescent="0.25"/>
    <row r="1573" s="66" customFormat="1" x14ac:dyDescent="0.25"/>
    <row r="1574" s="66" customFormat="1" x14ac:dyDescent="0.25"/>
    <row r="1575" s="66" customFormat="1" x14ac:dyDescent="0.25"/>
    <row r="1576" s="66" customFormat="1" x14ac:dyDescent="0.25"/>
    <row r="1577" s="66" customFormat="1" x14ac:dyDescent="0.25"/>
    <row r="1578" s="66" customFormat="1" x14ac:dyDescent="0.25"/>
    <row r="1579" s="66" customFormat="1" x14ac:dyDescent="0.25"/>
    <row r="1580" s="66" customFormat="1" x14ac:dyDescent="0.25"/>
    <row r="1581" s="66" customFormat="1" x14ac:dyDescent="0.25"/>
    <row r="1582" s="66" customFormat="1" x14ac:dyDescent="0.25"/>
    <row r="1583" s="66" customFormat="1" x14ac:dyDescent="0.25"/>
    <row r="1584" s="66" customFormat="1" x14ac:dyDescent="0.25"/>
    <row r="1585" s="66" customFormat="1" x14ac:dyDescent="0.25"/>
    <row r="1586" s="66" customFormat="1" x14ac:dyDescent="0.25"/>
    <row r="1587" s="66" customFormat="1" x14ac:dyDescent="0.25"/>
    <row r="1588" s="66" customFormat="1" x14ac:dyDescent="0.25"/>
    <row r="1589" s="66" customFormat="1" x14ac:dyDescent="0.25"/>
    <row r="1590" s="66" customFormat="1" x14ac:dyDescent="0.25"/>
    <row r="1591" s="66" customFormat="1" x14ac:dyDescent="0.25"/>
    <row r="1592" s="66" customFormat="1" x14ac:dyDescent="0.25"/>
    <row r="1593" s="66" customFormat="1" x14ac:dyDescent="0.25"/>
    <row r="1594" s="66" customFormat="1" x14ac:dyDescent="0.25"/>
    <row r="1595" s="66" customFormat="1" x14ac:dyDescent="0.25"/>
    <row r="1596" s="66" customFormat="1" x14ac:dyDescent="0.25"/>
    <row r="1597" s="66" customFormat="1" x14ac:dyDescent="0.25"/>
    <row r="1598" s="66" customFormat="1" x14ac:dyDescent="0.25"/>
    <row r="1599" s="66" customFormat="1" x14ac:dyDescent="0.25"/>
    <row r="1600" s="66" customFormat="1" x14ac:dyDescent="0.25"/>
    <row r="1601" s="66" customFormat="1" x14ac:dyDescent="0.25"/>
    <row r="1602" s="66" customFormat="1" x14ac:dyDescent="0.25"/>
    <row r="1603" s="66" customFormat="1" x14ac:dyDescent="0.25"/>
    <row r="1604" s="66" customFormat="1" x14ac:dyDescent="0.25"/>
    <row r="1605" s="66" customFormat="1" x14ac:dyDescent="0.25"/>
    <row r="1606" s="66" customFormat="1" x14ac:dyDescent="0.25"/>
    <row r="1607" s="66" customFormat="1" x14ac:dyDescent="0.25"/>
    <row r="1608" s="66" customFormat="1" x14ac:dyDescent="0.25"/>
    <row r="1609" s="66" customFormat="1" x14ac:dyDescent="0.25"/>
    <row r="1610" s="66" customFormat="1" x14ac:dyDescent="0.25"/>
    <row r="1611" s="66" customFormat="1" x14ac:dyDescent="0.25"/>
    <row r="1612" s="66" customFormat="1" x14ac:dyDescent="0.25"/>
    <row r="1613" s="66" customFormat="1" x14ac:dyDescent="0.25"/>
    <row r="1614" s="66" customFormat="1" x14ac:dyDescent="0.25"/>
    <row r="1615" s="66" customFormat="1" x14ac:dyDescent="0.25"/>
    <row r="1616" s="66" customFormat="1" x14ac:dyDescent="0.25"/>
    <row r="1617" s="66" customFormat="1" x14ac:dyDescent="0.25"/>
    <row r="1618" s="66" customFormat="1" x14ac:dyDescent="0.25"/>
    <row r="1619" s="66" customFormat="1" x14ac:dyDescent="0.25"/>
    <row r="1620" s="66" customFormat="1" x14ac:dyDescent="0.25"/>
    <row r="1621" s="66" customFormat="1" x14ac:dyDescent="0.25"/>
    <row r="1622" s="66" customFormat="1" x14ac:dyDescent="0.25"/>
    <row r="1623" s="66" customFormat="1" x14ac:dyDescent="0.25"/>
    <row r="1624" s="66" customFormat="1" x14ac:dyDescent="0.25"/>
    <row r="1625" s="66" customFormat="1" x14ac:dyDescent="0.25"/>
    <row r="1626" s="66" customFormat="1" x14ac:dyDescent="0.25"/>
    <row r="1627" s="66" customFormat="1" x14ac:dyDescent="0.25"/>
    <row r="1628" s="66" customFormat="1" x14ac:dyDescent="0.25"/>
    <row r="1629" s="66" customFormat="1" x14ac:dyDescent="0.25"/>
    <row r="1630" s="66" customFormat="1" x14ac:dyDescent="0.25"/>
    <row r="1631" s="66" customFormat="1" x14ac:dyDescent="0.25"/>
    <row r="1632" s="66" customFormat="1" x14ac:dyDescent="0.25"/>
    <row r="1633" s="66" customFormat="1" x14ac:dyDescent="0.25"/>
    <row r="1634" s="66" customFormat="1" x14ac:dyDescent="0.25"/>
    <row r="1635" s="66" customFormat="1" x14ac:dyDescent="0.25"/>
    <row r="1636" s="66" customFormat="1" x14ac:dyDescent="0.25"/>
    <row r="1637" s="66" customFormat="1" x14ac:dyDescent="0.25"/>
    <row r="1638" s="66" customFormat="1" x14ac:dyDescent="0.25"/>
    <row r="1639" s="66" customFormat="1" x14ac:dyDescent="0.25"/>
    <row r="1640" s="66" customFormat="1" x14ac:dyDescent="0.25"/>
    <row r="1641" s="66" customFormat="1" x14ac:dyDescent="0.25"/>
    <row r="1642" s="66" customFormat="1" x14ac:dyDescent="0.25"/>
    <row r="1643" s="66" customFormat="1" x14ac:dyDescent="0.25"/>
    <row r="1644" s="66" customFormat="1" x14ac:dyDescent="0.25"/>
    <row r="1645" s="66" customFormat="1" x14ac:dyDescent="0.25"/>
    <row r="1646" s="66" customFormat="1" x14ac:dyDescent="0.25"/>
    <row r="1647" s="66" customFormat="1" x14ac:dyDescent="0.25"/>
    <row r="1648" s="66" customFormat="1" x14ac:dyDescent="0.25"/>
    <row r="1649" s="66" customFormat="1" x14ac:dyDescent="0.25"/>
    <row r="1650" s="66" customFormat="1" x14ac:dyDescent="0.25"/>
    <row r="1651" s="66" customFormat="1" x14ac:dyDescent="0.25"/>
    <row r="1652" s="66" customFormat="1" x14ac:dyDescent="0.25"/>
    <row r="1653" s="66" customFormat="1" x14ac:dyDescent="0.25"/>
    <row r="1654" s="66" customFormat="1" x14ac:dyDescent="0.25"/>
    <row r="1655" s="66" customFormat="1" x14ac:dyDescent="0.25"/>
    <row r="1656" s="66" customFormat="1" x14ac:dyDescent="0.25"/>
    <row r="1657" s="66" customFormat="1" x14ac:dyDescent="0.25"/>
    <row r="1658" s="66" customFormat="1" x14ac:dyDescent="0.25"/>
    <row r="1659" s="66" customFormat="1" x14ac:dyDescent="0.25"/>
    <row r="1660" s="66" customFormat="1" x14ac:dyDescent="0.25"/>
    <row r="1661" s="66" customFormat="1" x14ac:dyDescent="0.25"/>
    <row r="1662" s="66" customFormat="1" x14ac:dyDescent="0.25"/>
    <row r="1663" s="66" customFormat="1" x14ac:dyDescent="0.25"/>
    <row r="1664" s="66" customFormat="1" x14ac:dyDescent="0.25"/>
    <row r="1665" s="66" customFormat="1" x14ac:dyDescent="0.25"/>
    <row r="1666" s="66" customFormat="1" x14ac:dyDescent="0.25"/>
    <row r="1667" s="66" customFormat="1" x14ac:dyDescent="0.25"/>
    <row r="1668" s="66" customFormat="1" x14ac:dyDescent="0.25"/>
    <row r="1669" s="66" customFormat="1" x14ac:dyDescent="0.25"/>
    <row r="1670" s="66" customFormat="1" x14ac:dyDescent="0.25"/>
    <row r="1671" s="66" customFormat="1" x14ac:dyDescent="0.25"/>
    <row r="1672" s="66" customFormat="1" x14ac:dyDescent="0.25"/>
    <row r="1673" s="66" customFormat="1" x14ac:dyDescent="0.25"/>
    <row r="1674" s="66" customFormat="1" x14ac:dyDescent="0.25"/>
    <row r="1675" s="66" customFormat="1" x14ac:dyDescent="0.25"/>
    <row r="1676" s="66" customFormat="1" x14ac:dyDescent="0.25"/>
    <row r="1677" s="66" customFormat="1" x14ac:dyDescent="0.25"/>
    <row r="1678" s="66" customFormat="1" x14ac:dyDescent="0.25"/>
    <row r="1679" s="66" customFormat="1" x14ac:dyDescent="0.25"/>
    <row r="1680" s="66" customFormat="1" x14ac:dyDescent="0.25"/>
    <row r="1681" s="66" customFormat="1" x14ac:dyDescent="0.25"/>
    <row r="1682" s="66" customFormat="1" x14ac:dyDescent="0.25"/>
    <row r="1683" s="66" customFormat="1" x14ac:dyDescent="0.25"/>
    <row r="1684" s="66" customFormat="1" x14ac:dyDescent="0.25"/>
    <row r="1685" s="66" customFormat="1" x14ac:dyDescent="0.25"/>
    <row r="1686" s="66" customFormat="1" x14ac:dyDescent="0.25"/>
    <row r="1687" s="66" customFormat="1" x14ac:dyDescent="0.25"/>
    <row r="1688" s="66" customFormat="1" x14ac:dyDescent="0.25"/>
    <row r="1689" s="66" customFormat="1" x14ac:dyDescent="0.25"/>
    <row r="1690" s="66" customFormat="1" x14ac:dyDescent="0.25"/>
    <row r="1691" s="66" customFormat="1" x14ac:dyDescent="0.25"/>
    <row r="1692" s="66" customFormat="1" x14ac:dyDescent="0.25"/>
    <row r="1693" s="66" customFormat="1" x14ac:dyDescent="0.25"/>
    <row r="1694" s="66" customFormat="1" x14ac:dyDescent="0.25"/>
    <row r="1695" s="66" customFormat="1" x14ac:dyDescent="0.25"/>
    <row r="1696" s="66" customFormat="1" x14ac:dyDescent="0.25"/>
    <row r="1697" s="66" customFormat="1" x14ac:dyDescent="0.25"/>
    <row r="1698" s="66" customFormat="1" x14ac:dyDescent="0.25"/>
    <row r="1699" s="66" customFormat="1" x14ac:dyDescent="0.25"/>
    <row r="1700" s="66" customFormat="1" x14ac:dyDescent="0.25"/>
    <row r="1701" s="66" customFormat="1" x14ac:dyDescent="0.25"/>
    <row r="1702" s="66" customFormat="1" x14ac:dyDescent="0.25"/>
    <row r="1703" s="66" customFormat="1" x14ac:dyDescent="0.25"/>
    <row r="1704" s="66" customFormat="1" x14ac:dyDescent="0.25"/>
    <row r="1705" s="66" customFormat="1" x14ac:dyDescent="0.25"/>
    <row r="1706" s="66" customFormat="1" x14ac:dyDescent="0.25"/>
    <row r="1707" s="66" customFormat="1" x14ac:dyDescent="0.25"/>
    <row r="1708" s="66" customFormat="1" x14ac:dyDescent="0.25"/>
    <row r="1709" s="66" customFormat="1" x14ac:dyDescent="0.25"/>
    <row r="1710" s="66" customFormat="1" x14ac:dyDescent="0.25"/>
    <row r="1711" s="66" customFormat="1" x14ac:dyDescent="0.25"/>
    <row r="1712" s="66" customFormat="1" x14ac:dyDescent="0.25"/>
    <row r="1713" s="66" customFormat="1" x14ac:dyDescent="0.25"/>
    <row r="1714" s="66" customFormat="1" x14ac:dyDescent="0.25"/>
    <row r="1715" s="66" customFormat="1" x14ac:dyDescent="0.25"/>
    <row r="1716" s="66" customFormat="1" x14ac:dyDescent="0.25"/>
    <row r="1717" s="66" customFormat="1" x14ac:dyDescent="0.25"/>
    <row r="1718" s="66" customFormat="1" x14ac:dyDescent="0.25"/>
    <row r="1719" s="66" customFormat="1" x14ac:dyDescent="0.25"/>
    <row r="1720" s="66" customFormat="1" x14ac:dyDescent="0.25"/>
    <row r="1721" s="66" customFormat="1" x14ac:dyDescent="0.25"/>
    <row r="1722" s="66" customFormat="1" x14ac:dyDescent="0.25"/>
    <row r="1723" s="66" customFormat="1" x14ac:dyDescent="0.25"/>
    <row r="1724" s="66" customFormat="1" x14ac:dyDescent="0.25"/>
    <row r="1725" s="66" customFormat="1" x14ac:dyDescent="0.25"/>
    <row r="1726" s="66" customFormat="1" x14ac:dyDescent="0.25"/>
    <row r="1727" s="66" customFormat="1" x14ac:dyDescent="0.25"/>
    <row r="1728" s="66" customFormat="1" x14ac:dyDescent="0.25"/>
    <row r="1729" s="66" customFormat="1" x14ac:dyDescent="0.25"/>
    <row r="1730" s="66" customFormat="1" x14ac:dyDescent="0.25"/>
    <row r="1731" s="66" customFormat="1" x14ac:dyDescent="0.25"/>
    <row r="1732" s="66" customFormat="1" x14ac:dyDescent="0.25"/>
    <row r="1733" s="66" customFormat="1" x14ac:dyDescent="0.25"/>
    <row r="1734" s="66" customFormat="1" x14ac:dyDescent="0.25"/>
    <row r="1735" s="66" customFormat="1" x14ac:dyDescent="0.25"/>
    <row r="1736" s="66" customFormat="1" x14ac:dyDescent="0.25"/>
    <row r="1737" s="66" customFormat="1" x14ac:dyDescent="0.25"/>
    <row r="1738" s="66" customFormat="1" x14ac:dyDescent="0.25"/>
    <row r="1739" s="66" customFormat="1" x14ac:dyDescent="0.25"/>
    <row r="1740" s="66" customFormat="1" x14ac:dyDescent="0.25"/>
    <row r="1741" s="66" customFormat="1" x14ac:dyDescent="0.25"/>
    <row r="1742" s="66" customFormat="1" x14ac:dyDescent="0.25"/>
    <row r="1743" s="66" customFormat="1" x14ac:dyDescent="0.25"/>
    <row r="1744" s="66" customFormat="1" x14ac:dyDescent="0.25"/>
    <row r="1745" s="66" customFormat="1" x14ac:dyDescent="0.25"/>
    <row r="1746" s="66" customFormat="1" x14ac:dyDescent="0.25"/>
    <row r="1747" s="66" customFormat="1" x14ac:dyDescent="0.25"/>
    <row r="1748" s="66" customFormat="1" x14ac:dyDescent="0.25"/>
    <row r="1749" s="66" customFormat="1" x14ac:dyDescent="0.25"/>
    <row r="1750" s="66" customFormat="1" x14ac:dyDescent="0.25"/>
    <row r="1751" s="66" customFormat="1" x14ac:dyDescent="0.25"/>
    <row r="1752" s="66" customFormat="1" x14ac:dyDescent="0.25"/>
    <row r="1753" s="66" customFormat="1" x14ac:dyDescent="0.25"/>
    <row r="1754" s="66" customFormat="1" x14ac:dyDescent="0.25"/>
    <row r="1755" s="66" customFormat="1" x14ac:dyDescent="0.25"/>
    <row r="1756" s="66" customFormat="1" x14ac:dyDescent="0.25"/>
    <row r="1757" s="66" customFormat="1" x14ac:dyDescent="0.25"/>
    <row r="1758" s="66" customFormat="1" x14ac:dyDescent="0.25"/>
    <row r="1759" s="66" customFormat="1" x14ac:dyDescent="0.25"/>
    <row r="1760" s="66" customFormat="1" x14ac:dyDescent="0.25"/>
    <row r="1761" s="66" customFormat="1" x14ac:dyDescent="0.25"/>
    <row r="1762" s="66" customFormat="1" x14ac:dyDescent="0.25"/>
    <row r="1763" s="66" customFormat="1" x14ac:dyDescent="0.25"/>
    <row r="1764" s="66" customFormat="1" x14ac:dyDescent="0.25"/>
    <row r="1765" s="66" customFormat="1" x14ac:dyDescent="0.25"/>
    <row r="1766" s="66" customFormat="1" x14ac:dyDescent="0.25"/>
    <row r="1767" s="66" customFormat="1" x14ac:dyDescent="0.25"/>
    <row r="1768" s="66" customFormat="1" x14ac:dyDescent="0.25"/>
    <row r="1769" s="66" customFormat="1" x14ac:dyDescent="0.25"/>
    <row r="1770" s="66" customFormat="1" x14ac:dyDescent="0.25"/>
    <row r="1771" s="66" customFormat="1" x14ac:dyDescent="0.25"/>
    <row r="1772" s="66" customFormat="1" x14ac:dyDescent="0.25"/>
    <row r="1773" s="66" customFormat="1" x14ac:dyDescent="0.25"/>
    <row r="1774" s="66" customFormat="1" x14ac:dyDescent="0.25"/>
    <row r="1775" s="66" customFormat="1" x14ac:dyDescent="0.25"/>
    <row r="1776" s="66" customFormat="1" x14ac:dyDescent="0.25"/>
    <row r="1777" s="66" customFormat="1" x14ac:dyDescent="0.25"/>
    <row r="1778" s="66" customFormat="1" x14ac:dyDescent="0.25"/>
    <row r="1779" s="66" customFormat="1" x14ac:dyDescent="0.25"/>
    <row r="1780" s="66" customFormat="1" x14ac:dyDescent="0.25"/>
    <row r="1781" s="66" customFormat="1" x14ac:dyDescent="0.25"/>
    <row r="1782" s="66" customFormat="1" x14ac:dyDescent="0.25"/>
    <row r="1783" s="66" customFormat="1" x14ac:dyDescent="0.25"/>
    <row r="1784" s="66" customFormat="1" x14ac:dyDescent="0.25"/>
    <row r="1785" s="66" customFormat="1" x14ac:dyDescent="0.25"/>
    <row r="1786" s="66" customFormat="1" x14ac:dyDescent="0.25"/>
    <row r="1787" s="66" customFormat="1" x14ac:dyDescent="0.25"/>
    <row r="1788" s="66" customFormat="1" x14ac:dyDescent="0.25"/>
    <row r="1789" s="66" customFormat="1" x14ac:dyDescent="0.25"/>
    <row r="1790" s="66" customFormat="1" x14ac:dyDescent="0.25"/>
    <row r="1791" s="66" customFormat="1" x14ac:dyDescent="0.25"/>
    <row r="1792" s="66" customFormat="1" x14ac:dyDescent="0.25"/>
    <row r="1793" s="66" customFormat="1" x14ac:dyDescent="0.25"/>
    <row r="1794" s="66" customFormat="1" x14ac:dyDescent="0.25"/>
    <row r="1795" s="66" customFormat="1" x14ac:dyDescent="0.25"/>
    <row r="1796" s="66" customFormat="1" x14ac:dyDescent="0.25"/>
    <row r="1797" s="66" customFormat="1" x14ac:dyDescent="0.25"/>
    <row r="1798" s="66" customFormat="1" x14ac:dyDescent="0.25"/>
    <row r="1799" s="66" customFormat="1" x14ac:dyDescent="0.25"/>
    <row r="1800" s="66" customFormat="1" x14ac:dyDescent="0.25"/>
    <row r="1801" s="66" customFormat="1" x14ac:dyDescent="0.25"/>
    <row r="1802" s="66" customFormat="1" x14ac:dyDescent="0.25"/>
    <row r="1803" s="66" customFormat="1" x14ac:dyDescent="0.25"/>
    <row r="1804" s="66" customFormat="1" x14ac:dyDescent="0.25"/>
    <row r="1805" s="66" customFormat="1" x14ac:dyDescent="0.25"/>
    <row r="1806" s="66" customFormat="1" x14ac:dyDescent="0.25"/>
    <row r="1807" s="66" customFormat="1" x14ac:dyDescent="0.25"/>
    <row r="1808" s="66" customFormat="1" x14ac:dyDescent="0.25"/>
    <row r="1809" s="66" customFormat="1" x14ac:dyDescent="0.25"/>
    <row r="1810" s="66" customFormat="1" x14ac:dyDescent="0.25"/>
    <row r="1811" s="66" customFormat="1" x14ac:dyDescent="0.25"/>
    <row r="1812" s="66" customFormat="1" x14ac:dyDescent="0.25"/>
    <row r="1813" s="66" customFormat="1" x14ac:dyDescent="0.25"/>
    <row r="1814" s="66" customFormat="1" x14ac:dyDescent="0.25"/>
    <row r="1815" s="66" customFormat="1" x14ac:dyDescent="0.25"/>
    <row r="1816" s="66" customFormat="1" x14ac:dyDescent="0.25"/>
    <row r="1817" s="66" customFormat="1" x14ac:dyDescent="0.25"/>
    <row r="1818" s="66" customFormat="1" x14ac:dyDescent="0.25"/>
    <row r="1819" s="66" customFormat="1" x14ac:dyDescent="0.25"/>
    <row r="1820" s="66" customFormat="1" x14ac:dyDescent="0.25"/>
    <row r="1821" s="66" customFormat="1" x14ac:dyDescent="0.25"/>
    <row r="1822" s="66" customFormat="1" x14ac:dyDescent="0.25"/>
    <row r="1823" s="66" customFormat="1" x14ac:dyDescent="0.25"/>
    <row r="1824" s="66" customFormat="1" x14ac:dyDescent="0.25"/>
    <row r="1825" s="66" customFormat="1" x14ac:dyDescent="0.25"/>
    <row r="1826" s="66" customFormat="1" x14ac:dyDescent="0.25"/>
    <row r="1827" s="66" customFormat="1" x14ac:dyDescent="0.25"/>
    <row r="1828" s="66" customFormat="1" x14ac:dyDescent="0.25"/>
    <row r="1829" s="66" customFormat="1" x14ac:dyDescent="0.25"/>
    <row r="1830" s="66" customFormat="1" x14ac:dyDescent="0.25"/>
    <row r="1831" s="66" customFormat="1" x14ac:dyDescent="0.25"/>
    <row r="1832" s="66" customFormat="1" x14ac:dyDescent="0.25"/>
    <row r="1833" s="66" customFormat="1" x14ac:dyDescent="0.25"/>
    <row r="1834" s="66" customFormat="1" x14ac:dyDescent="0.25"/>
    <row r="1835" s="66" customFormat="1" x14ac:dyDescent="0.25"/>
    <row r="1836" s="66" customFormat="1" x14ac:dyDescent="0.25"/>
    <row r="1837" s="66" customFormat="1" x14ac:dyDescent="0.25"/>
    <row r="1838" s="66" customFormat="1" x14ac:dyDescent="0.25"/>
    <row r="1839" s="66" customFormat="1" x14ac:dyDescent="0.25"/>
    <row r="1840" s="66" customFormat="1" x14ac:dyDescent="0.25"/>
    <row r="1841" s="66" customFormat="1" x14ac:dyDescent="0.25"/>
    <row r="1842" s="66" customFormat="1" x14ac:dyDescent="0.25"/>
    <row r="1843" s="66" customFormat="1" x14ac:dyDescent="0.25"/>
    <row r="1844" s="66" customFormat="1" x14ac:dyDescent="0.25"/>
    <row r="1845" s="66" customFormat="1" x14ac:dyDescent="0.25"/>
    <row r="1846" s="66" customFormat="1" x14ac:dyDescent="0.25"/>
    <row r="1847" s="66" customFormat="1" x14ac:dyDescent="0.25"/>
    <row r="1848" s="66" customFormat="1" x14ac:dyDescent="0.25"/>
    <row r="1849" s="66" customFormat="1" x14ac:dyDescent="0.25"/>
    <row r="1850" s="66" customFormat="1" x14ac:dyDescent="0.25"/>
    <row r="1851" s="66" customFormat="1" x14ac:dyDescent="0.25"/>
    <row r="1852" s="66" customFormat="1" x14ac:dyDescent="0.25"/>
    <row r="1853" s="66" customFormat="1" x14ac:dyDescent="0.25"/>
    <row r="1854" s="66" customFormat="1" x14ac:dyDescent="0.25"/>
    <row r="1855" s="66" customFormat="1" x14ac:dyDescent="0.25"/>
    <row r="1856" s="66" customFormat="1" x14ac:dyDescent="0.25"/>
    <row r="1857" s="66" customFormat="1" x14ac:dyDescent="0.25"/>
    <row r="1858" s="66" customFormat="1" x14ac:dyDescent="0.25"/>
    <row r="1859" s="66" customFormat="1" x14ac:dyDescent="0.25"/>
    <row r="1860" s="66" customFormat="1" x14ac:dyDescent="0.25"/>
    <row r="1861" s="66" customFormat="1" x14ac:dyDescent="0.25"/>
    <row r="1862" s="66" customFormat="1" x14ac:dyDescent="0.25"/>
    <row r="1863" s="66" customFormat="1" x14ac:dyDescent="0.25"/>
    <row r="1864" s="66" customFormat="1" x14ac:dyDescent="0.25"/>
    <row r="1865" s="66" customFormat="1" x14ac:dyDescent="0.25"/>
    <row r="1866" s="66" customFormat="1" x14ac:dyDescent="0.25"/>
    <row r="1867" s="66" customFormat="1" x14ac:dyDescent="0.25"/>
    <row r="1868" s="66" customFormat="1" x14ac:dyDescent="0.25"/>
    <row r="1869" s="66" customFormat="1" x14ac:dyDescent="0.25"/>
    <row r="1870" s="66" customFormat="1" x14ac:dyDescent="0.25"/>
    <row r="1871" s="66" customFormat="1" x14ac:dyDescent="0.25"/>
    <row r="1872" s="66" customFormat="1" x14ac:dyDescent="0.25"/>
    <row r="1873" s="66" customFormat="1" x14ac:dyDescent="0.25"/>
    <row r="1874" s="66" customFormat="1" x14ac:dyDescent="0.25"/>
    <row r="1875" s="66" customFormat="1" x14ac:dyDescent="0.25"/>
    <row r="1876" s="66" customFormat="1" x14ac:dyDescent="0.25"/>
    <row r="1877" s="66" customFormat="1" x14ac:dyDescent="0.25"/>
    <row r="1878" s="66" customFormat="1" x14ac:dyDescent="0.25"/>
    <row r="1879" s="66" customFormat="1" x14ac:dyDescent="0.25"/>
    <row r="1880" s="66" customFormat="1" x14ac:dyDescent="0.25"/>
    <row r="1881" s="66" customFormat="1" x14ac:dyDescent="0.25"/>
    <row r="1882" s="66" customFormat="1" x14ac:dyDescent="0.25"/>
    <row r="1883" s="66" customFormat="1" x14ac:dyDescent="0.25"/>
    <row r="1884" s="66" customFormat="1" x14ac:dyDescent="0.25"/>
    <row r="1885" s="66" customFormat="1" x14ac:dyDescent="0.25"/>
    <row r="1886" s="66" customFormat="1" x14ac:dyDescent="0.25"/>
    <row r="1887" s="66" customFormat="1" x14ac:dyDescent="0.25"/>
    <row r="1888" s="66" customFormat="1" x14ac:dyDescent="0.25"/>
    <row r="1889" s="66" customFormat="1" x14ac:dyDescent="0.25"/>
    <row r="1890" s="66" customFormat="1" x14ac:dyDescent="0.25"/>
    <row r="1891" s="66" customFormat="1" x14ac:dyDescent="0.25"/>
    <row r="1892" s="66" customFormat="1" x14ac:dyDescent="0.25"/>
    <row r="1893" s="66" customFormat="1" x14ac:dyDescent="0.25"/>
    <row r="1894" s="66" customFormat="1" x14ac:dyDescent="0.25"/>
    <row r="1895" s="66" customFormat="1" x14ac:dyDescent="0.25"/>
    <row r="1896" s="66" customFormat="1" x14ac:dyDescent="0.25"/>
    <row r="1897" s="66" customFormat="1" x14ac:dyDescent="0.25"/>
    <row r="1898" s="66" customFormat="1" x14ac:dyDescent="0.25"/>
    <row r="1899" s="66" customFormat="1" x14ac:dyDescent="0.25"/>
    <row r="1900" s="66" customFormat="1" x14ac:dyDescent="0.25"/>
    <row r="1901" s="66" customFormat="1" x14ac:dyDescent="0.25"/>
    <row r="1902" s="66" customFormat="1" x14ac:dyDescent="0.25"/>
    <row r="1903" s="66" customFormat="1" x14ac:dyDescent="0.25"/>
    <row r="1904" s="66" customFormat="1" x14ac:dyDescent="0.25"/>
    <row r="1905" s="66" customFormat="1" x14ac:dyDescent="0.25"/>
    <row r="1906" s="66" customFormat="1" x14ac:dyDescent="0.25"/>
    <row r="1907" s="66" customFormat="1" x14ac:dyDescent="0.25"/>
    <row r="1908" s="66" customFormat="1" x14ac:dyDescent="0.25"/>
    <row r="1909" s="66" customFormat="1" x14ac:dyDescent="0.25"/>
    <row r="1910" s="66" customFormat="1" x14ac:dyDescent="0.25"/>
    <row r="1911" s="66" customFormat="1" x14ac:dyDescent="0.25"/>
    <row r="1912" s="66" customFormat="1" x14ac:dyDescent="0.25"/>
    <row r="1913" s="66" customFormat="1" x14ac:dyDescent="0.25"/>
    <row r="1914" s="66" customFormat="1" x14ac:dyDescent="0.25"/>
    <row r="1915" s="66" customFormat="1" x14ac:dyDescent="0.25"/>
    <row r="1916" s="66" customFormat="1" x14ac:dyDescent="0.25"/>
    <row r="1917" s="66" customFormat="1" x14ac:dyDescent="0.25"/>
    <row r="1918" s="66" customFormat="1" x14ac:dyDescent="0.25"/>
    <row r="1919" s="66" customFormat="1" x14ac:dyDescent="0.25"/>
    <row r="1920" s="66" customFormat="1" x14ac:dyDescent="0.25"/>
    <row r="1921" s="66" customFormat="1" x14ac:dyDescent="0.25"/>
    <row r="1922" s="66" customFormat="1" x14ac:dyDescent="0.25"/>
    <row r="1923" s="66" customFormat="1" x14ac:dyDescent="0.25"/>
    <row r="1924" s="66" customFormat="1" x14ac:dyDescent="0.25"/>
    <row r="1925" s="66" customFormat="1" x14ac:dyDescent="0.25"/>
    <row r="1926" s="66" customFormat="1" x14ac:dyDescent="0.25"/>
    <row r="1927" s="66" customFormat="1" x14ac:dyDescent="0.25"/>
    <row r="1928" s="66" customFormat="1" x14ac:dyDescent="0.25"/>
    <row r="1929" s="66" customFormat="1" x14ac:dyDescent="0.25"/>
    <row r="1930" s="66" customFormat="1" x14ac:dyDescent="0.25"/>
    <row r="1931" s="66" customFormat="1" x14ac:dyDescent="0.25"/>
    <row r="1932" s="66" customFormat="1" x14ac:dyDescent="0.25"/>
    <row r="1933" s="66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1CBC-2AF2-46D8-ADDB-AC18FB17AE03}">
  <sheetPr>
    <tabColor rgb="FFFF0000"/>
  </sheetPr>
  <dimension ref="B1:B31"/>
  <sheetViews>
    <sheetView showGridLines="0" workbookViewId="0">
      <selection activeCell="B10" sqref="B10"/>
    </sheetView>
  </sheetViews>
  <sheetFormatPr defaultRowHeight="15" x14ac:dyDescent="0.25"/>
  <cols>
    <col min="1" max="1" width="7.28515625" customWidth="1"/>
    <col min="2" max="2" width="184.7109375" customWidth="1"/>
  </cols>
  <sheetData>
    <row r="1" spans="2:2" x14ac:dyDescent="0.25">
      <c r="B1" s="101"/>
    </row>
    <row r="2" spans="2:2" x14ac:dyDescent="0.25">
      <c r="B2" s="101" t="s">
        <v>423</v>
      </c>
    </row>
    <row r="3" spans="2:2" x14ac:dyDescent="0.25">
      <c r="B3" s="101" t="s">
        <v>424</v>
      </c>
    </row>
    <row r="4" spans="2:2" x14ac:dyDescent="0.25">
      <c r="B4" s="101" t="s">
        <v>425</v>
      </c>
    </row>
    <row r="5" spans="2:2" x14ac:dyDescent="0.25">
      <c r="B5" s="101"/>
    </row>
    <row r="6" spans="2:2" ht="31.5" x14ac:dyDescent="0.25">
      <c r="B6" s="102" t="s">
        <v>426</v>
      </c>
    </row>
    <row r="7" spans="2:2" ht="15.75" x14ac:dyDescent="0.25">
      <c r="B7" s="102"/>
    </row>
    <row r="8" spans="2:2" ht="17.25" x14ac:dyDescent="0.25">
      <c r="B8" s="103" t="s">
        <v>427</v>
      </c>
    </row>
    <row r="9" spans="2:2" x14ac:dyDescent="0.25">
      <c r="B9" s="101"/>
    </row>
    <row r="10" spans="2:2" x14ac:dyDescent="0.25">
      <c r="B10" s="106" t="s">
        <v>428</v>
      </c>
    </row>
    <row r="11" spans="2:2" x14ac:dyDescent="0.25">
      <c r="B11" s="104" t="s">
        <v>429</v>
      </c>
    </row>
    <row r="12" spans="2:2" x14ac:dyDescent="0.25">
      <c r="B12" s="105" t="s">
        <v>430</v>
      </c>
    </row>
    <row r="13" spans="2:2" x14ac:dyDescent="0.25">
      <c r="B13" s="105"/>
    </row>
    <row r="14" spans="2:2" x14ac:dyDescent="0.25">
      <c r="B14" s="106" t="s">
        <v>431</v>
      </c>
    </row>
    <row r="15" spans="2:2" x14ac:dyDescent="0.25">
      <c r="B15" s="106" t="s">
        <v>432</v>
      </c>
    </row>
    <row r="16" spans="2:2" ht="30" x14ac:dyDescent="0.25">
      <c r="B16" s="106" t="s">
        <v>433</v>
      </c>
    </row>
    <row r="17" spans="2:2" ht="30" x14ac:dyDescent="0.25">
      <c r="B17" s="106" t="s">
        <v>434</v>
      </c>
    </row>
    <row r="18" spans="2:2" ht="30" x14ac:dyDescent="0.25">
      <c r="B18" s="106" t="s">
        <v>435</v>
      </c>
    </row>
    <row r="19" spans="2:2" x14ac:dyDescent="0.25">
      <c r="B19" s="106" t="s">
        <v>436</v>
      </c>
    </row>
    <row r="20" spans="2:2" x14ac:dyDescent="0.25">
      <c r="B20" s="106" t="s">
        <v>437</v>
      </c>
    </row>
    <row r="21" spans="2:2" x14ac:dyDescent="0.25">
      <c r="B21" s="106" t="s">
        <v>438</v>
      </c>
    </row>
    <row r="22" spans="2:2" x14ac:dyDescent="0.25">
      <c r="B22" s="106" t="s">
        <v>439</v>
      </c>
    </row>
    <row r="23" spans="2:2" x14ac:dyDescent="0.25">
      <c r="B23" s="106" t="s">
        <v>440</v>
      </c>
    </row>
    <row r="24" spans="2:2" x14ac:dyDescent="0.25">
      <c r="B24" s="106" t="s">
        <v>441</v>
      </c>
    </row>
    <row r="25" spans="2:2" x14ac:dyDescent="0.25">
      <c r="B25" s="106" t="s">
        <v>442</v>
      </c>
    </row>
    <row r="26" spans="2:2" x14ac:dyDescent="0.25">
      <c r="B26" s="106" t="s">
        <v>443</v>
      </c>
    </row>
    <row r="27" spans="2:2" ht="30" x14ac:dyDescent="0.25">
      <c r="B27" s="106" t="s">
        <v>444</v>
      </c>
    </row>
    <row r="28" spans="2:2" x14ac:dyDescent="0.25">
      <c r="B28" s="106" t="s">
        <v>445</v>
      </c>
    </row>
    <row r="29" spans="2:2" ht="30" x14ac:dyDescent="0.25">
      <c r="B29" s="106" t="s">
        <v>446</v>
      </c>
    </row>
    <row r="30" spans="2:2" ht="30" x14ac:dyDescent="0.25">
      <c r="B30" s="106" t="s">
        <v>447</v>
      </c>
    </row>
    <row r="31" spans="2:2" ht="30" x14ac:dyDescent="0.25">
      <c r="B31" s="106" t="s">
        <v>448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K69"/>
  <sheetViews>
    <sheetView showGridLines="0" workbookViewId="0">
      <selection activeCell="B10" sqref="B10"/>
    </sheetView>
  </sheetViews>
  <sheetFormatPr defaultColWidth="8.85546875" defaultRowHeight="15" x14ac:dyDescent="0.25"/>
  <cols>
    <col min="1" max="1" width="29.5703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5703125" customWidth="1"/>
  </cols>
  <sheetData>
    <row r="1" spans="1:40" x14ac:dyDescent="0.25">
      <c r="A1" s="9" t="s">
        <v>449</v>
      </c>
      <c r="B1" s="2" t="s">
        <v>450</v>
      </c>
      <c r="D1" s="56" t="s">
        <v>8</v>
      </c>
      <c r="E1" s="56" t="s">
        <v>451</v>
      </c>
      <c r="F1" s="56" t="s">
        <v>452</v>
      </c>
    </row>
    <row r="2" spans="1:40" x14ac:dyDescent="0.25">
      <c r="A2" s="3" t="s">
        <v>48</v>
      </c>
      <c r="B2" s="3" t="s">
        <v>388</v>
      </c>
      <c r="D2" s="58" t="s">
        <v>453</v>
      </c>
      <c r="E2" s="55" t="s">
        <v>454</v>
      </c>
      <c r="F2" s="55" t="s">
        <v>383</v>
      </c>
    </row>
    <row r="3" spans="1:40" x14ac:dyDescent="0.25">
      <c r="A3" s="3" t="s">
        <v>20</v>
      </c>
      <c r="B3" s="3" t="s">
        <v>20</v>
      </c>
      <c r="D3" s="58" t="s">
        <v>455</v>
      </c>
      <c r="E3" s="55" t="s">
        <v>24</v>
      </c>
      <c r="F3" s="55" t="s">
        <v>384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74</v>
      </c>
      <c r="B4" s="3" t="s">
        <v>389</v>
      </c>
      <c r="D4" s="58" t="s">
        <v>456</v>
      </c>
      <c r="E4" s="55" t="s">
        <v>169</v>
      </c>
      <c r="F4" s="57" t="s">
        <v>386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37</v>
      </c>
      <c r="B5" s="3" t="s">
        <v>258</v>
      </c>
      <c r="D5" s="58" t="s">
        <v>457</v>
      </c>
      <c r="E5" s="1" t="s">
        <v>458</v>
      </c>
      <c r="F5" s="57" t="s">
        <v>385</v>
      </c>
    </row>
    <row r="6" spans="1:40" x14ac:dyDescent="0.25">
      <c r="A6" s="3" t="s">
        <v>70</v>
      </c>
      <c r="B6" s="3" t="s">
        <v>81</v>
      </c>
      <c r="D6" s="58" t="s">
        <v>25</v>
      </c>
      <c r="E6" s="57"/>
    </row>
    <row r="7" spans="1:40" x14ac:dyDescent="0.25">
      <c r="A7" s="3" t="s">
        <v>85</v>
      </c>
      <c r="B7" s="3" t="s">
        <v>300</v>
      </c>
      <c r="D7" s="58" t="s">
        <v>459</v>
      </c>
    </row>
    <row r="8" spans="1:40" x14ac:dyDescent="0.25">
      <c r="A8" s="3" t="s">
        <v>390</v>
      </c>
      <c r="B8" s="3" t="s">
        <v>249</v>
      </c>
      <c r="D8" s="58" t="s">
        <v>24</v>
      </c>
    </row>
    <row r="9" spans="1:40" x14ac:dyDescent="0.25">
      <c r="A9" s="3" t="s">
        <v>391</v>
      </c>
      <c r="B9" s="3" t="s">
        <v>276</v>
      </c>
      <c r="D9" s="58" t="s">
        <v>460</v>
      </c>
    </row>
    <row r="10" spans="1:40" x14ac:dyDescent="0.25">
      <c r="A10" s="3" t="s">
        <v>258</v>
      </c>
      <c r="B10" s="3" t="s">
        <v>289</v>
      </c>
      <c r="D10" s="58" t="s">
        <v>77</v>
      </c>
    </row>
    <row r="11" spans="1:40" x14ac:dyDescent="0.25">
      <c r="A11" s="3" t="s">
        <v>81</v>
      </c>
      <c r="B11" s="3" t="s">
        <v>43</v>
      </c>
      <c r="D11" s="59" t="s">
        <v>461</v>
      </c>
    </row>
    <row r="12" spans="1:40" x14ac:dyDescent="0.25">
      <c r="A12" s="3" t="s">
        <v>392</v>
      </c>
      <c r="B12" s="3" t="s">
        <v>393</v>
      </c>
    </row>
    <row r="13" spans="1:40" x14ac:dyDescent="0.25">
      <c r="A13" s="3" t="s">
        <v>90</v>
      </c>
      <c r="B13" s="3" t="s">
        <v>394</v>
      </c>
    </row>
    <row r="14" spans="1:40" x14ac:dyDescent="0.25">
      <c r="A14" s="3" t="s">
        <v>395</v>
      </c>
      <c r="B14" s="3" t="s">
        <v>396</v>
      </c>
    </row>
    <row r="15" spans="1:40" x14ac:dyDescent="0.25">
      <c r="A15" s="3" t="s">
        <v>43</v>
      </c>
      <c r="B15" s="3" t="s">
        <v>368</v>
      </c>
    </row>
    <row r="16" spans="1:40" x14ac:dyDescent="0.25">
      <c r="A16" s="3" t="s">
        <v>397</v>
      </c>
      <c r="B16" s="3" t="s">
        <v>336</v>
      </c>
    </row>
    <row r="17" spans="1:2" x14ac:dyDescent="0.25">
      <c r="A17" s="3" t="s">
        <v>398</v>
      </c>
      <c r="B17" s="3" t="s">
        <v>354</v>
      </c>
    </row>
    <row r="18" spans="1:2" x14ac:dyDescent="0.25">
      <c r="A18" s="3" t="s">
        <v>399</v>
      </c>
      <c r="B18" s="3" t="s">
        <v>180</v>
      </c>
    </row>
    <row r="19" spans="1:2" x14ac:dyDescent="0.25">
      <c r="A19" s="3" t="s">
        <v>400</v>
      </c>
      <c r="B19" s="3" t="s">
        <v>401</v>
      </c>
    </row>
    <row r="20" spans="1:2" x14ac:dyDescent="0.25">
      <c r="A20" s="3" t="s">
        <v>191</v>
      </c>
      <c r="B20" s="3" t="s">
        <v>402</v>
      </c>
    </row>
    <row r="21" spans="1:2" x14ac:dyDescent="0.25">
      <c r="A21" s="3" t="s">
        <v>207</v>
      </c>
      <c r="B21" s="3" t="s">
        <v>403</v>
      </c>
    </row>
    <row r="22" spans="1:2" x14ac:dyDescent="0.25">
      <c r="A22" s="3" t="s">
        <v>180</v>
      </c>
      <c r="B22" s="3" t="s">
        <v>404</v>
      </c>
    </row>
    <row r="23" spans="1:2" x14ac:dyDescent="0.25">
      <c r="A23" s="3" t="s">
        <v>401</v>
      </c>
      <c r="B23" s="3" t="s">
        <v>405</v>
      </c>
    </row>
    <row r="24" spans="1:2" x14ac:dyDescent="0.25">
      <c r="A24" s="3" t="s">
        <v>402</v>
      </c>
      <c r="B24" s="3" t="s">
        <v>406</v>
      </c>
    </row>
    <row r="25" spans="1:2" x14ac:dyDescent="0.25">
      <c r="A25" s="3" t="s">
        <v>407</v>
      </c>
      <c r="B25" s="3" t="s">
        <v>215</v>
      </c>
    </row>
    <row r="26" spans="1:2" x14ac:dyDescent="0.25">
      <c r="A26" s="3" t="s">
        <v>408</v>
      </c>
      <c r="B26" s="3" t="s">
        <v>361</v>
      </c>
    </row>
    <row r="27" spans="1:2" x14ac:dyDescent="0.25">
      <c r="A27" s="3" t="s">
        <v>409</v>
      </c>
      <c r="B27" s="3" t="s">
        <v>223</v>
      </c>
    </row>
    <row r="28" spans="1:2" x14ac:dyDescent="0.25">
      <c r="A28" s="3" t="s">
        <v>410</v>
      </c>
      <c r="B28" s="1"/>
    </row>
    <row r="29" spans="1:2" x14ac:dyDescent="0.25">
      <c r="A29" s="3" t="s">
        <v>411</v>
      </c>
    </row>
    <row r="30" spans="1:2" x14ac:dyDescent="0.25">
      <c r="A30" s="3" t="s">
        <v>413</v>
      </c>
    </row>
    <row r="31" spans="1:2" x14ac:dyDescent="0.25">
      <c r="A31" s="3" t="s">
        <v>215</v>
      </c>
    </row>
    <row r="32" spans="1:2" x14ac:dyDescent="0.25">
      <c r="A32" s="3" t="s">
        <v>361</v>
      </c>
    </row>
    <row r="33" spans="1:63" x14ac:dyDescent="0.25">
      <c r="A33" s="3" t="s">
        <v>223</v>
      </c>
    </row>
    <row r="36" spans="1:63" x14ac:dyDescent="0.25">
      <c r="A36" s="5" t="s">
        <v>462</v>
      </c>
      <c r="AC36" s="19" t="s">
        <v>463</v>
      </c>
    </row>
    <row r="37" spans="1:63" x14ac:dyDescent="0.25">
      <c r="A37" s="3" t="s">
        <v>388</v>
      </c>
      <c r="B37" s="3" t="s">
        <v>20</v>
      </c>
      <c r="C37" s="3" t="s">
        <v>389</v>
      </c>
      <c r="D37" s="3" t="s">
        <v>258</v>
      </c>
      <c r="E37" s="3" t="s">
        <v>81</v>
      </c>
      <c r="F37" s="3" t="s">
        <v>300</v>
      </c>
      <c r="G37" s="3" t="s">
        <v>249</v>
      </c>
      <c r="H37" s="3" t="s">
        <v>276</v>
      </c>
      <c r="I37" s="3" t="s">
        <v>289</v>
      </c>
      <c r="J37" s="3" t="s">
        <v>43</v>
      </c>
      <c r="K37" s="3" t="s">
        <v>393</v>
      </c>
      <c r="L37" s="3" t="s">
        <v>394</v>
      </c>
      <c r="M37" s="3" t="s">
        <v>396</v>
      </c>
      <c r="N37" s="3" t="s">
        <v>368</v>
      </c>
      <c r="O37" s="3" t="s">
        <v>336</v>
      </c>
      <c r="P37" s="3" t="s">
        <v>354</v>
      </c>
      <c r="Q37" s="3" t="s">
        <v>180</v>
      </c>
      <c r="R37" s="3" t="s">
        <v>401</v>
      </c>
      <c r="S37" s="3" t="s">
        <v>402</v>
      </c>
      <c r="T37" s="3" t="s">
        <v>403</v>
      </c>
      <c r="U37" s="3" t="s">
        <v>404</v>
      </c>
      <c r="V37" s="3" t="s">
        <v>405</v>
      </c>
      <c r="W37" s="3" t="s">
        <v>406</v>
      </c>
      <c r="X37" s="3" t="s">
        <v>215</v>
      </c>
      <c r="Y37" s="3" t="s">
        <v>361</v>
      </c>
      <c r="Z37" s="3" t="s">
        <v>223</v>
      </c>
      <c r="AC37" s="3" t="s">
        <v>48</v>
      </c>
      <c r="AD37" s="3" t="s">
        <v>20</v>
      </c>
      <c r="AE37" s="3" t="s">
        <v>74</v>
      </c>
      <c r="AF37" s="3" t="s">
        <v>37</v>
      </c>
      <c r="AG37" s="3" t="s">
        <v>70</v>
      </c>
      <c r="AH37" s="3" t="s">
        <v>85</v>
      </c>
      <c r="AI37" s="3" t="s">
        <v>390</v>
      </c>
      <c r="AJ37" s="3" t="s">
        <v>391</v>
      </c>
      <c r="AK37" s="3" t="s">
        <v>258</v>
      </c>
      <c r="AL37" s="3" t="s">
        <v>81</v>
      </c>
      <c r="AM37" s="3" t="s">
        <v>392</v>
      </c>
      <c r="AN37" s="3" t="s">
        <v>90</v>
      </c>
      <c r="AO37" s="3" t="s">
        <v>395</v>
      </c>
      <c r="AP37" s="3" t="s">
        <v>43</v>
      </c>
      <c r="AQ37" s="3" t="s">
        <v>397</v>
      </c>
      <c r="AR37" s="3" t="s">
        <v>398</v>
      </c>
      <c r="AS37" s="3" t="s">
        <v>399</v>
      </c>
      <c r="AT37" s="3" t="s">
        <v>400</v>
      </c>
      <c r="AU37" s="3" t="s">
        <v>191</v>
      </c>
      <c r="AV37" s="3" t="s">
        <v>207</v>
      </c>
      <c r="AW37" s="3" t="s">
        <v>180</v>
      </c>
      <c r="AX37" s="3" t="s">
        <v>401</v>
      </c>
      <c r="AY37" s="3" t="s">
        <v>402</v>
      </c>
      <c r="AZ37" s="3" t="s">
        <v>407</v>
      </c>
      <c r="BA37" s="3" t="s">
        <v>408</v>
      </c>
      <c r="BB37" s="3" t="s">
        <v>409</v>
      </c>
      <c r="BC37" s="3" t="s">
        <v>410</v>
      </c>
      <c r="BD37" s="3" t="s">
        <v>411</v>
      </c>
      <c r="BE37" s="3" t="s">
        <v>413</v>
      </c>
      <c r="BF37" s="3" t="s">
        <v>215</v>
      </c>
      <c r="BG37" s="3" t="s">
        <v>361</v>
      </c>
      <c r="BH37" s="3" t="s">
        <v>223</v>
      </c>
      <c r="BJ37">
        <v>2020</v>
      </c>
      <c r="BK37">
        <v>2021</v>
      </c>
    </row>
    <row r="38" spans="1:63" x14ac:dyDescent="0.25">
      <c r="A38" s="8" t="s">
        <v>21</v>
      </c>
      <c r="B38" s="8" t="s">
        <v>21</v>
      </c>
      <c r="C38" s="8" t="s">
        <v>21</v>
      </c>
      <c r="D38" s="8" t="s">
        <v>21</v>
      </c>
      <c r="E38" s="8" t="s">
        <v>21</v>
      </c>
      <c r="F38" s="8" t="s">
        <v>21</v>
      </c>
      <c r="G38" s="8" t="s">
        <v>21</v>
      </c>
      <c r="H38" s="4" t="s">
        <v>21</v>
      </c>
      <c r="I38" s="4" t="s">
        <v>21</v>
      </c>
      <c r="J38" s="8" t="s">
        <v>44</v>
      </c>
      <c r="K38" s="8" t="s">
        <v>44</v>
      </c>
      <c r="L38" s="8" t="s">
        <v>44</v>
      </c>
      <c r="M38" s="8" t="s">
        <v>44</v>
      </c>
      <c r="N38" s="8" t="s">
        <v>44</v>
      </c>
      <c r="O38" s="8" t="s">
        <v>44</v>
      </c>
      <c r="P38" s="8" t="s">
        <v>44</v>
      </c>
      <c r="Q38" s="8" t="s">
        <v>44</v>
      </c>
      <c r="R38" s="8" t="s">
        <v>44</v>
      </c>
      <c r="S38" s="8" t="s">
        <v>44</v>
      </c>
      <c r="T38" s="8" t="s">
        <v>44</v>
      </c>
      <c r="U38" s="8" t="s">
        <v>44</v>
      </c>
      <c r="V38" s="8" t="s">
        <v>44</v>
      </c>
      <c r="W38" s="8" t="s">
        <v>44</v>
      </c>
      <c r="X38" s="8" t="s">
        <v>44</v>
      </c>
      <c r="Y38" s="8" t="s">
        <v>44</v>
      </c>
      <c r="Z38" s="8" t="s">
        <v>44</v>
      </c>
      <c r="AC38" s="8" t="s">
        <v>21</v>
      </c>
      <c r="AD38" s="8" t="s">
        <v>21</v>
      </c>
      <c r="AE38" s="8" t="s">
        <v>21</v>
      </c>
      <c r="AF38" s="8" t="s">
        <v>21</v>
      </c>
      <c r="AG38" s="8" t="s">
        <v>21</v>
      </c>
      <c r="AH38" s="8" t="s">
        <v>21</v>
      </c>
      <c r="AI38" s="8" t="s">
        <v>21</v>
      </c>
      <c r="AJ38" s="8" t="s">
        <v>21</v>
      </c>
      <c r="AK38" s="8" t="s">
        <v>21</v>
      </c>
      <c r="AL38" s="8" t="s">
        <v>21</v>
      </c>
      <c r="AM38" s="8" t="s">
        <v>21</v>
      </c>
      <c r="AN38" s="8" t="s">
        <v>21</v>
      </c>
      <c r="AO38" s="4" t="s">
        <v>21</v>
      </c>
      <c r="AP38" s="8" t="s">
        <v>44</v>
      </c>
      <c r="AQ38" s="8" t="s">
        <v>44</v>
      </c>
      <c r="AR38" s="8" t="s">
        <v>44</v>
      </c>
      <c r="AS38" s="8" t="s">
        <v>44</v>
      </c>
      <c r="AT38" s="8" t="s">
        <v>44</v>
      </c>
      <c r="AU38" s="8" t="s">
        <v>44</v>
      </c>
      <c r="AV38" s="8" t="s">
        <v>44</v>
      </c>
      <c r="AW38" s="8" t="s">
        <v>44</v>
      </c>
      <c r="AX38" s="8" t="s">
        <v>44</v>
      </c>
      <c r="AY38" s="8" t="s">
        <v>44</v>
      </c>
      <c r="AZ38" s="8" t="s">
        <v>44</v>
      </c>
      <c r="BA38" s="8" t="s">
        <v>44</v>
      </c>
      <c r="BB38" s="8" t="s">
        <v>44</v>
      </c>
      <c r="BC38" s="8" t="s">
        <v>44</v>
      </c>
      <c r="BD38" s="8" t="s">
        <v>44</v>
      </c>
      <c r="BE38" s="8" t="s">
        <v>44</v>
      </c>
      <c r="BF38" s="8" t="s">
        <v>44</v>
      </c>
      <c r="BG38" s="8" t="s">
        <v>44</v>
      </c>
      <c r="BH38" s="8" t="s">
        <v>44</v>
      </c>
      <c r="BJ38" s="3" t="s">
        <v>464</v>
      </c>
      <c r="BK38" s="3" t="s">
        <v>464</v>
      </c>
    </row>
    <row r="39" spans="1:63" x14ac:dyDescent="0.25">
      <c r="J39" s="8" t="s">
        <v>192</v>
      </c>
      <c r="K39" s="8" t="s">
        <v>192</v>
      </c>
      <c r="L39" s="8" t="s">
        <v>192</v>
      </c>
      <c r="M39" s="8" t="s">
        <v>192</v>
      </c>
      <c r="N39" s="8" t="s">
        <v>192</v>
      </c>
      <c r="O39" s="8" t="s">
        <v>192</v>
      </c>
      <c r="P39" s="8" t="s">
        <v>192</v>
      </c>
      <c r="Q39" s="8" t="s">
        <v>192</v>
      </c>
      <c r="R39" s="8" t="s">
        <v>192</v>
      </c>
      <c r="S39" s="8" t="s">
        <v>192</v>
      </c>
      <c r="T39" s="8" t="s">
        <v>192</v>
      </c>
      <c r="U39" s="8" t="s">
        <v>192</v>
      </c>
      <c r="V39" s="8" t="s">
        <v>192</v>
      </c>
      <c r="W39" s="8" t="s">
        <v>192</v>
      </c>
      <c r="X39" s="8" t="s">
        <v>192</v>
      </c>
      <c r="Y39" s="8" t="s">
        <v>192</v>
      </c>
      <c r="Z39" s="8" t="s">
        <v>192</v>
      </c>
      <c r="AP39" s="8" t="s">
        <v>192</v>
      </c>
      <c r="AQ39" s="8" t="s">
        <v>192</v>
      </c>
      <c r="AR39" s="8" t="s">
        <v>192</v>
      </c>
      <c r="AS39" s="8" t="s">
        <v>192</v>
      </c>
      <c r="AT39" s="8" t="s">
        <v>192</v>
      </c>
      <c r="AU39" s="8" t="s">
        <v>192</v>
      </c>
      <c r="AV39" s="8" t="s">
        <v>192</v>
      </c>
      <c r="AW39" s="8" t="s">
        <v>192</v>
      </c>
      <c r="AX39" s="8" t="s">
        <v>192</v>
      </c>
      <c r="AY39" s="8" t="s">
        <v>192</v>
      </c>
      <c r="AZ39" s="8" t="s">
        <v>192</v>
      </c>
      <c r="BA39" s="8" t="s">
        <v>192</v>
      </c>
      <c r="BB39" s="8" t="s">
        <v>192</v>
      </c>
      <c r="BC39" s="8" t="s">
        <v>192</v>
      </c>
      <c r="BD39" s="8" t="s">
        <v>192</v>
      </c>
      <c r="BE39" s="8" t="s">
        <v>192</v>
      </c>
      <c r="BF39" s="8" t="s">
        <v>192</v>
      </c>
      <c r="BG39" s="8" t="s">
        <v>192</v>
      </c>
      <c r="BH39" s="8" t="s">
        <v>192</v>
      </c>
      <c r="BJ39" s="3" t="s">
        <v>465</v>
      </c>
      <c r="BK39" s="3" t="s">
        <v>465</v>
      </c>
    </row>
    <row r="40" spans="1:63" x14ac:dyDescent="0.25">
      <c r="BJ40" s="3" t="s">
        <v>466</v>
      </c>
      <c r="BK40" s="3" t="s">
        <v>466</v>
      </c>
    </row>
    <row r="41" spans="1:63" x14ac:dyDescent="0.25">
      <c r="BJ41" s="3" t="s">
        <v>467</v>
      </c>
      <c r="BK41" s="3" t="s">
        <v>467</v>
      </c>
    </row>
    <row r="42" spans="1:63" x14ac:dyDescent="0.25">
      <c r="BJ42" s="3" t="s">
        <v>468</v>
      </c>
      <c r="BK42" s="3" t="s">
        <v>468</v>
      </c>
    </row>
    <row r="43" spans="1:63" x14ac:dyDescent="0.25">
      <c r="BJ43" s="3" t="s">
        <v>469</v>
      </c>
      <c r="BK43" s="3" t="s">
        <v>469</v>
      </c>
    </row>
    <row r="44" spans="1:63" x14ac:dyDescent="0.25">
      <c r="BJ44" s="3" t="s">
        <v>470</v>
      </c>
      <c r="BK44" s="3" t="s">
        <v>470</v>
      </c>
    </row>
    <row r="45" spans="1:63" x14ac:dyDescent="0.25">
      <c r="BJ45" s="3" t="s">
        <v>471</v>
      </c>
      <c r="BK45" s="3" t="s">
        <v>471</v>
      </c>
    </row>
    <row r="46" spans="1:63" x14ac:dyDescent="0.25">
      <c r="BJ46" s="3" t="s">
        <v>472</v>
      </c>
      <c r="BK46" s="3" t="s">
        <v>472</v>
      </c>
    </row>
    <row r="47" spans="1:63" x14ac:dyDescent="0.25">
      <c r="BJ47" s="3" t="s">
        <v>473</v>
      </c>
      <c r="BK47" s="3" t="s">
        <v>473</v>
      </c>
    </row>
    <row r="48" spans="1:63" x14ac:dyDescent="0.25">
      <c r="BJ48" s="3" t="s">
        <v>474</v>
      </c>
      <c r="BK48" s="3" t="s">
        <v>474</v>
      </c>
    </row>
    <row r="49" spans="62:63" x14ac:dyDescent="0.25">
      <c r="BJ49" s="3" t="s">
        <v>475</v>
      </c>
      <c r="BK49" s="3" t="s">
        <v>475</v>
      </c>
    </row>
    <row r="50" spans="62:63" x14ac:dyDescent="0.25">
      <c r="BJ50" s="3" t="s">
        <v>476</v>
      </c>
      <c r="BK50" s="3" t="s">
        <v>476</v>
      </c>
    </row>
    <row r="51" spans="62:63" x14ac:dyDescent="0.25">
      <c r="BJ51" s="3" t="s">
        <v>477</v>
      </c>
      <c r="BK51" s="3" t="s">
        <v>477</v>
      </c>
    </row>
    <row r="52" spans="62:63" x14ac:dyDescent="0.25">
      <c r="BJ52" s="3" t="s">
        <v>478</v>
      </c>
      <c r="BK52" s="3" t="s">
        <v>478</v>
      </c>
    </row>
    <row r="53" spans="62:63" x14ac:dyDescent="0.25">
      <c r="BJ53" s="3" t="s">
        <v>479</v>
      </c>
      <c r="BK53" s="3" t="s">
        <v>479</v>
      </c>
    </row>
    <row r="54" spans="62:63" x14ac:dyDescent="0.25">
      <c r="BJ54" s="3" t="s">
        <v>480</v>
      </c>
      <c r="BK54" s="3" t="s">
        <v>480</v>
      </c>
    </row>
    <row r="55" spans="62:63" x14ac:dyDescent="0.25">
      <c r="BJ55" s="3" t="s">
        <v>481</v>
      </c>
      <c r="BK55" s="3" t="s">
        <v>481</v>
      </c>
    </row>
    <row r="56" spans="62:63" x14ac:dyDescent="0.25">
      <c r="BJ56" s="3" t="s">
        <v>482</v>
      </c>
      <c r="BK56" s="3" t="s">
        <v>482</v>
      </c>
    </row>
    <row r="57" spans="62:63" x14ac:dyDescent="0.25">
      <c r="BJ57" s="3" t="s">
        <v>483</v>
      </c>
      <c r="BK57" s="3" t="s">
        <v>483</v>
      </c>
    </row>
    <row r="58" spans="62:63" x14ac:dyDescent="0.25">
      <c r="BJ58" s="3" t="s">
        <v>484</v>
      </c>
      <c r="BK58" s="3" t="s">
        <v>484</v>
      </c>
    </row>
    <row r="59" spans="62:63" x14ac:dyDescent="0.25">
      <c r="BJ59" s="3" t="s">
        <v>485</v>
      </c>
      <c r="BK59" s="3" t="s">
        <v>485</v>
      </c>
    </row>
    <row r="60" spans="62:63" x14ac:dyDescent="0.25">
      <c r="BJ60" s="3" t="s">
        <v>486</v>
      </c>
      <c r="BK60" s="3" t="s">
        <v>486</v>
      </c>
    </row>
    <row r="61" spans="62:63" x14ac:dyDescent="0.25">
      <c r="BJ61" s="3" t="s">
        <v>487</v>
      </c>
      <c r="BK61" s="3" t="s">
        <v>487</v>
      </c>
    </row>
    <row r="62" spans="62:63" x14ac:dyDescent="0.25">
      <c r="BJ62" s="3" t="s">
        <v>488</v>
      </c>
      <c r="BK62" s="3" t="s">
        <v>488</v>
      </c>
    </row>
    <row r="63" spans="62:63" x14ac:dyDescent="0.25">
      <c r="BJ63" s="3" t="s">
        <v>489</v>
      </c>
      <c r="BK63" s="3" t="s">
        <v>489</v>
      </c>
    </row>
    <row r="64" spans="62:63" x14ac:dyDescent="0.25">
      <c r="BJ64" s="3" t="s">
        <v>490</v>
      </c>
      <c r="BK64" s="3" t="s">
        <v>490</v>
      </c>
    </row>
    <row r="65" spans="2:63" x14ac:dyDescent="0.25">
      <c r="BJ65" s="3" t="s">
        <v>491</v>
      </c>
      <c r="BK65" s="3" t="s">
        <v>491</v>
      </c>
    </row>
    <row r="66" spans="2:63" x14ac:dyDescent="0.25">
      <c r="B66" s="7"/>
      <c r="BJ66" s="3" t="s">
        <v>492</v>
      </c>
      <c r="BK66" s="3" t="s">
        <v>492</v>
      </c>
    </row>
    <row r="67" spans="2:63" x14ac:dyDescent="0.25">
      <c r="BJ67" s="3" t="s">
        <v>493</v>
      </c>
      <c r="BK67" s="3" t="s">
        <v>493</v>
      </c>
    </row>
    <row r="68" spans="2:63" x14ac:dyDescent="0.25">
      <c r="BJ68" s="3" t="s">
        <v>494</v>
      </c>
      <c r="BK68" s="3" t="s">
        <v>494</v>
      </c>
    </row>
    <row r="69" spans="2:63" x14ac:dyDescent="0.25">
      <c r="BJ69" s="3" t="s">
        <v>495</v>
      </c>
      <c r="BK69" s="3" t="s">
        <v>495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ColWidth="9.140625" defaultRowHeight="12.75" x14ac:dyDescent="0.25"/>
  <cols>
    <col min="1" max="1" width="22.85546875" style="20" customWidth="1"/>
    <col min="2" max="2" width="164.42578125" style="20" customWidth="1"/>
    <col min="3" max="16384" width="9.140625" style="20"/>
  </cols>
  <sheetData>
    <row r="1" spans="1:2" x14ac:dyDescent="0.25">
      <c r="A1" s="27" t="s">
        <v>496</v>
      </c>
      <c r="B1" s="27" t="s">
        <v>497</v>
      </c>
    </row>
    <row r="2" spans="1:2" s="22" customFormat="1" x14ac:dyDescent="0.25">
      <c r="A2" s="21" t="s">
        <v>498</v>
      </c>
    </row>
    <row r="3" spans="1:2" x14ac:dyDescent="0.25">
      <c r="A3" s="20" t="s">
        <v>499</v>
      </c>
      <c r="B3" s="20" t="s">
        <v>500</v>
      </c>
    </row>
    <row r="4" spans="1:2" x14ac:dyDescent="0.25">
      <c r="A4" s="20" t="s">
        <v>501</v>
      </c>
      <c r="B4" s="20" t="s">
        <v>502</v>
      </c>
    </row>
    <row r="5" spans="1:2" x14ac:dyDescent="0.25">
      <c r="A5" s="20" t="s">
        <v>503</v>
      </c>
      <c r="B5" s="20" t="s">
        <v>504</v>
      </c>
    </row>
    <row r="6" spans="1:2" x14ac:dyDescent="0.25">
      <c r="A6" s="20" t="s">
        <v>505</v>
      </c>
      <c r="B6" s="20" t="s">
        <v>506</v>
      </c>
    </row>
    <row r="7" spans="1:2" x14ac:dyDescent="0.25">
      <c r="A7" s="20" t="s">
        <v>507</v>
      </c>
      <c r="B7" s="20" t="s">
        <v>508</v>
      </c>
    </row>
    <row r="8" spans="1:2" x14ac:dyDescent="0.25">
      <c r="A8" s="20" t="s">
        <v>509</v>
      </c>
      <c r="B8" s="20" t="s">
        <v>510</v>
      </c>
    </row>
    <row r="9" spans="1:2" x14ac:dyDescent="0.25">
      <c r="A9" s="23" t="s">
        <v>511</v>
      </c>
      <c r="B9" s="23" t="s">
        <v>512</v>
      </c>
    </row>
    <row r="10" spans="1:2" x14ac:dyDescent="0.25">
      <c r="A10" s="23" t="s">
        <v>513</v>
      </c>
      <c r="B10" s="23" t="s">
        <v>514</v>
      </c>
    </row>
    <row r="11" spans="1:2" ht="25.5" x14ac:dyDescent="0.25">
      <c r="A11" s="20" t="s">
        <v>515</v>
      </c>
      <c r="B11" s="24" t="s">
        <v>516</v>
      </c>
    </row>
    <row r="12" spans="1:2" x14ac:dyDescent="0.25">
      <c r="A12" s="23" t="s">
        <v>517</v>
      </c>
      <c r="B12" s="23" t="s">
        <v>518</v>
      </c>
    </row>
    <row r="13" spans="1:2" x14ac:dyDescent="0.25">
      <c r="A13" s="20" t="s">
        <v>519</v>
      </c>
      <c r="B13" s="20" t="s">
        <v>520</v>
      </c>
    </row>
    <row r="14" spans="1:2" x14ac:dyDescent="0.25">
      <c r="A14" s="20" t="s">
        <v>521</v>
      </c>
      <c r="B14" s="20" t="s">
        <v>522</v>
      </c>
    </row>
    <row r="15" spans="1:2" x14ac:dyDescent="0.25">
      <c r="A15" s="20" t="s">
        <v>523</v>
      </c>
      <c r="B15" s="20" t="s">
        <v>524</v>
      </c>
    </row>
    <row r="17" spans="1:2" x14ac:dyDescent="0.25">
      <c r="A17" s="25" t="s">
        <v>525</v>
      </c>
    </row>
    <row r="18" spans="1:2" x14ac:dyDescent="0.25">
      <c r="A18" s="20" t="s">
        <v>499</v>
      </c>
      <c r="B18" s="20" t="s">
        <v>526</v>
      </c>
    </row>
    <row r="19" spans="1:2" x14ac:dyDescent="0.25">
      <c r="A19" s="20" t="s">
        <v>501</v>
      </c>
      <c r="B19" s="20" t="s">
        <v>527</v>
      </c>
    </row>
    <row r="20" spans="1:2" x14ac:dyDescent="0.25">
      <c r="A20" s="23" t="s">
        <v>503</v>
      </c>
      <c r="B20" s="23" t="s">
        <v>504</v>
      </c>
    </row>
    <row r="21" spans="1:2" x14ac:dyDescent="0.25">
      <c r="A21" s="20" t="s">
        <v>505</v>
      </c>
      <c r="B21" s="20" t="s">
        <v>506</v>
      </c>
    </row>
    <row r="22" spans="1:2" x14ac:dyDescent="0.25">
      <c r="A22" s="20" t="s">
        <v>507</v>
      </c>
      <c r="B22" s="20" t="s">
        <v>508</v>
      </c>
    </row>
    <row r="23" spans="1:2" x14ac:dyDescent="0.25">
      <c r="A23" s="20" t="s">
        <v>509</v>
      </c>
      <c r="B23" s="20" t="s">
        <v>510</v>
      </c>
    </row>
    <row r="24" spans="1:2" x14ac:dyDescent="0.25">
      <c r="A24" s="23" t="s">
        <v>511</v>
      </c>
      <c r="B24" s="23" t="s">
        <v>512</v>
      </c>
    </row>
    <row r="25" spans="1:2" x14ac:dyDescent="0.25">
      <c r="A25" s="23" t="s">
        <v>513</v>
      </c>
      <c r="B25" s="23" t="s">
        <v>514</v>
      </c>
    </row>
    <row r="26" spans="1:2" ht="25.5" x14ac:dyDescent="0.25">
      <c r="A26" s="20" t="s">
        <v>515</v>
      </c>
      <c r="B26" s="24" t="s">
        <v>516</v>
      </c>
    </row>
    <row r="27" spans="1:2" x14ac:dyDescent="0.25">
      <c r="A27" s="20" t="s">
        <v>517</v>
      </c>
      <c r="B27" s="20" t="s">
        <v>518</v>
      </c>
    </row>
    <row r="28" spans="1:2" x14ac:dyDescent="0.25">
      <c r="A28" s="20" t="s">
        <v>519</v>
      </c>
      <c r="B28" s="20" t="s">
        <v>520</v>
      </c>
    </row>
    <row r="29" spans="1:2" x14ac:dyDescent="0.25">
      <c r="A29" s="23" t="s">
        <v>521</v>
      </c>
      <c r="B29" s="23" t="s">
        <v>522</v>
      </c>
    </row>
    <row r="30" spans="1:2" x14ac:dyDescent="0.25">
      <c r="A30" s="23" t="s">
        <v>523</v>
      </c>
      <c r="B30" s="23" t="s">
        <v>524</v>
      </c>
    </row>
    <row r="32" spans="1:2" x14ac:dyDescent="0.25">
      <c r="A32" s="25" t="s">
        <v>528</v>
      </c>
      <c r="B32" s="26" t="s">
        <v>529</v>
      </c>
    </row>
    <row r="34" spans="1:2" x14ac:dyDescent="0.25">
      <c r="A34" s="20" t="s">
        <v>499</v>
      </c>
      <c r="B34" s="20" t="s">
        <v>500</v>
      </c>
    </row>
    <row r="35" spans="1:2" x14ac:dyDescent="0.25">
      <c r="A35" s="20" t="s">
        <v>530</v>
      </c>
      <c r="B35" s="20" t="s">
        <v>531</v>
      </c>
    </row>
    <row r="36" spans="1:2" x14ac:dyDescent="0.25">
      <c r="A36" s="20" t="s">
        <v>532</v>
      </c>
      <c r="B36" s="20" t="s">
        <v>533</v>
      </c>
    </row>
    <row r="37" spans="1:2" x14ac:dyDescent="0.25">
      <c r="A37" s="20" t="s">
        <v>509</v>
      </c>
      <c r="B37" s="20" t="s">
        <v>526</v>
      </c>
    </row>
    <row r="38" spans="1:2" x14ac:dyDescent="0.25">
      <c r="A38" s="20" t="s">
        <v>534</v>
      </c>
      <c r="B38" s="20" t="s">
        <v>535</v>
      </c>
    </row>
    <row r="39" spans="1:2" x14ac:dyDescent="0.25">
      <c r="A39" s="20" t="s">
        <v>536</v>
      </c>
      <c r="B39" s="20" t="s">
        <v>537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8" customWidth="1"/>
    <col min="7" max="7" width="11" style="28" customWidth="1"/>
    <col min="8" max="8" width="9" style="28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30" t="s">
        <v>538</v>
      </c>
      <c r="B1" s="31" t="s">
        <v>539</v>
      </c>
      <c r="C1" t="s">
        <v>540</v>
      </c>
      <c r="E1" s="32" t="s">
        <v>538</v>
      </c>
      <c r="F1" s="33" t="s">
        <v>539</v>
      </c>
      <c r="G1" s="28" t="s">
        <v>540</v>
      </c>
      <c r="H1" s="28" t="s">
        <v>541</v>
      </c>
      <c r="J1" t="s">
        <v>539</v>
      </c>
      <c r="K1" t="s">
        <v>538</v>
      </c>
      <c r="M1" t="s">
        <v>539</v>
      </c>
      <c r="N1" t="s">
        <v>538</v>
      </c>
    </row>
    <row r="2" spans="1:14" x14ac:dyDescent="0.25">
      <c r="A2" s="34" t="s">
        <v>464</v>
      </c>
      <c r="B2" s="35" t="s">
        <v>469</v>
      </c>
      <c r="C2" s="34"/>
      <c r="D2" s="34"/>
      <c r="E2" s="29" t="s">
        <v>464</v>
      </c>
      <c r="F2" s="36" t="s">
        <v>469</v>
      </c>
      <c r="G2" s="29"/>
      <c r="H2" s="29"/>
      <c r="I2" s="11"/>
      <c r="J2" t="s">
        <v>464</v>
      </c>
      <c r="K2" t="s">
        <v>475</v>
      </c>
      <c r="M2" t="s">
        <v>464</v>
      </c>
      <c r="N2" t="s">
        <v>475</v>
      </c>
    </row>
    <row r="3" spans="1:14" x14ac:dyDescent="0.25">
      <c r="A3" s="34" t="s">
        <v>465</v>
      </c>
      <c r="B3" s="35" t="s">
        <v>465</v>
      </c>
      <c r="C3" s="34"/>
      <c r="D3" s="34"/>
      <c r="E3" s="29" t="s">
        <v>465</v>
      </c>
      <c r="F3" s="36" t="s">
        <v>465</v>
      </c>
      <c r="G3" s="29" t="s">
        <v>468</v>
      </c>
      <c r="H3" s="29" t="s">
        <v>470</v>
      </c>
      <c r="I3" s="29"/>
      <c r="J3" t="s">
        <v>465</v>
      </c>
      <c r="K3" t="s">
        <v>465</v>
      </c>
      <c r="M3" t="s">
        <v>465</v>
      </c>
      <c r="N3" t="s">
        <v>465</v>
      </c>
    </row>
    <row r="4" spans="1:14" x14ac:dyDescent="0.25">
      <c r="A4" s="34" t="s">
        <v>471</v>
      </c>
      <c r="B4" s="35" t="s">
        <v>471</v>
      </c>
      <c r="C4" s="34"/>
      <c r="D4" s="34"/>
      <c r="E4" s="29" t="s">
        <v>471</v>
      </c>
      <c r="F4" s="36" t="s">
        <v>471</v>
      </c>
      <c r="G4" s="29"/>
      <c r="H4" s="29"/>
      <c r="I4" s="29"/>
      <c r="J4" t="s">
        <v>466</v>
      </c>
      <c r="K4" t="s">
        <v>474</v>
      </c>
      <c r="M4" t="s">
        <v>466</v>
      </c>
      <c r="N4" t="s">
        <v>474</v>
      </c>
    </row>
    <row r="5" spans="1:14" x14ac:dyDescent="0.25">
      <c r="A5" s="34" t="s">
        <v>472</v>
      </c>
      <c r="B5" s="35" t="s">
        <v>472</v>
      </c>
      <c r="C5" s="34"/>
      <c r="D5" s="34"/>
      <c r="E5" s="29" t="s">
        <v>472</v>
      </c>
      <c r="F5" s="36" t="s">
        <v>472</v>
      </c>
      <c r="G5" s="29"/>
      <c r="H5" s="29"/>
      <c r="I5" s="29"/>
      <c r="J5" t="s">
        <v>467</v>
      </c>
      <c r="K5" t="s">
        <v>475</v>
      </c>
      <c r="M5" t="s">
        <v>467</v>
      </c>
      <c r="N5" t="s">
        <v>475</v>
      </c>
    </row>
    <row r="6" spans="1:14" x14ac:dyDescent="0.25">
      <c r="A6" s="34" t="s">
        <v>473</v>
      </c>
      <c r="B6" s="35" t="s">
        <v>473</v>
      </c>
      <c r="C6" s="34"/>
      <c r="D6" s="34"/>
      <c r="E6" s="29" t="s">
        <v>473</v>
      </c>
      <c r="F6" s="36" t="s">
        <v>473</v>
      </c>
      <c r="G6" s="29"/>
      <c r="H6" s="29"/>
      <c r="I6" s="29"/>
      <c r="J6" t="s">
        <v>468</v>
      </c>
      <c r="K6" t="s">
        <v>487</v>
      </c>
      <c r="M6" t="s">
        <v>468</v>
      </c>
      <c r="N6" t="s">
        <v>465</v>
      </c>
    </row>
    <row r="7" spans="1:14" x14ac:dyDescent="0.25">
      <c r="A7" s="34" t="s">
        <v>474</v>
      </c>
      <c r="B7" s="35" t="s">
        <v>466</v>
      </c>
      <c r="D7" s="34"/>
      <c r="E7" s="29" t="s">
        <v>474</v>
      </c>
      <c r="F7" s="36" t="s">
        <v>466</v>
      </c>
      <c r="G7" s="29" t="s">
        <v>474</v>
      </c>
      <c r="H7" s="29"/>
      <c r="I7" s="29"/>
      <c r="J7" t="s">
        <v>469</v>
      </c>
      <c r="K7" t="s">
        <v>464</v>
      </c>
      <c r="M7" t="s">
        <v>469</v>
      </c>
      <c r="N7" t="s">
        <v>464</v>
      </c>
    </row>
    <row r="8" spans="1:14" x14ac:dyDescent="0.25">
      <c r="A8" s="34" t="s">
        <v>474</v>
      </c>
      <c r="B8" s="34" t="s">
        <v>474</v>
      </c>
      <c r="D8" s="34"/>
      <c r="E8" s="29" t="s">
        <v>475</v>
      </c>
      <c r="F8" s="36" t="s">
        <v>464</v>
      </c>
      <c r="G8" s="29" t="s">
        <v>467</v>
      </c>
      <c r="H8" s="29" t="s">
        <v>490</v>
      </c>
      <c r="I8" s="29"/>
      <c r="J8" t="s">
        <v>470</v>
      </c>
      <c r="K8" t="s">
        <v>478</v>
      </c>
      <c r="M8" t="s">
        <v>470</v>
      </c>
      <c r="N8" t="s">
        <v>465</v>
      </c>
    </row>
    <row r="9" spans="1:14" x14ac:dyDescent="0.25">
      <c r="A9" s="34" t="s">
        <v>475</v>
      </c>
      <c r="B9" s="35" t="s">
        <v>464</v>
      </c>
      <c r="C9" s="34" t="s">
        <v>467</v>
      </c>
      <c r="D9" s="34"/>
      <c r="E9" s="29" t="s">
        <v>476</v>
      </c>
      <c r="F9" s="36" t="s">
        <v>475</v>
      </c>
      <c r="G9" s="29"/>
      <c r="H9" s="29"/>
      <c r="I9" s="29"/>
      <c r="J9" t="s">
        <v>471</v>
      </c>
      <c r="K9" t="s">
        <v>471</v>
      </c>
      <c r="M9" t="s">
        <v>471</v>
      </c>
      <c r="N9" t="s">
        <v>471</v>
      </c>
    </row>
    <row r="10" spans="1:14" x14ac:dyDescent="0.25">
      <c r="A10" s="34" t="s">
        <v>476</v>
      </c>
      <c r="B10" s="35" t="s">
        <v>475</v>
      </c>
      <c r="C10" s="34"/>
      <c r="D10" s="34"/>
      <c r="E10" s="29" t="s">
        <v>542</v>
      </c>
      <c r="F10" s="36" t="s">
        <v>476</v>
      </c>
      <c r="G10" s="29"/>
      <c r="H10" s="29"/>
      <c r="I10" s="29"/>
      <c r="J10" t="s">
        <v>472</v>
      </c>
      <c r="K10" t="s">
        <v>472</v>
      </c>
      <c r="M10" t="s">
        <v>472</v>
      </c>
      <c r="N10" t="s">
        <v>472</v>
      </c>
    </row>
    <row r="11" spans="1:14" x14ac:dyDescent="0.25">
      <c r="A11" s="34" t="s">
        <v>542</v>
      </c>
      <c r="B11" s="35" t="s">
        <v>476</v>
      </c>
      <c r="C11" s="34"/>
      <c r="D11" s="34"/>
      <c r="E11" s="29" t="s">
        <v>477</v>
      </c>
      <c r="F11" s="36" t="s">
        <v>477</v>
      </c>
      <c r="G11" s="29"/>
      <c r="H11" s="29"/>
      <c r="I11" s="29"/>
      <c r="J11" t="s">
        <v>473</v>
      </c>
      <c r="K11" t="s">
        <v>473</v>
      </c>
      <c r="M11" t="s">
        <v>473</v>
      </c>
      <c r="N11" t="s">
        <v>473</v>
      </c>
    </row>
    <row r="12" spans="1:14" x14ac:dyDescent="0.25">
      <c r="A12" s="34" t="s">
        <v>477</v>
      </c>
      <c r="B12" s="35" t="s">
        <v>477</v>
      </c>
      <c r="C12" s="34"/>
      <c r="D12" s="34"/>
      <c r="E12" s="29" t="s">
        <v>478</v>
      </c>
      <c r="F12" s="36"/>
      <c r="G12" s="29"/>
      <c r="H12" s="29"/>
      <c r="I12" s="29"/>
      <c r="J12" t="s">
        <v>474</v>
      </c>
      <c r="K12" t="s">
        <v>474</v>
      </c>
      <c r="M12" t="s">
        <v>474</v>
      </c>
      <c r="N12" t="s">
        <v>474</v>
      </c>
    </row>
    <row r="13" spans="1:14" x14ac:dyDescent="0.25">
      <c r="A13" s="34" t="s">
        <v>478</v>
      </c>
      <c r="B13" s="35" t="s">
        <v>470</v>
      </c>
      <c r="C13" s="34"/>
      <c r="D13" s="34"/>
      <c r="E13" s="29" t="s">
        <v>479</v>
      </c>
      <c r="F13" s="36" t="s">
        <v>478</v>
      </c>
      <c r="G13" s="29"/>
      <c r="H13" s="29"/>
      <c r="I13" s="29"/>
      <c r="J13" t="s">
        <v>475</v>
      </c>
      <c r="K13" t="s">
        <v>476</v>
      </c>
      <c r="M13" t="s">
        <v>475</v>
      </c>
      <c r="N13" t="s">
        <v>476</v>
      </c>
    </row>
    <row r="14" spans="1:14" x14ac:dyDescent="0.25">
      <c r="A14" s="34" t="s">
        <v>479</v>
      </c>
      <c r="B14" s="35" t="s">
        <v>478</v>
      </c>
      <c r="C14" s="34"/>
      <c r="D14" s="34"/>
      <c r="E14" s="29" t="s">
        <v>480</v>
      </c>
      <c r="F14" s="36" t="s">
        <v>481</v>
      </c>
      <c r="G14" s="29"/>
      <c r="H14" s="29"/>
      <c r="I14" s="29"/>
      <c r="J14" t="s">
        <v>476</v>
      </c>
      <c r="K14" t="s">
        <v>542</v>
      </c>
      <c r="M14" t="s">
        <v>476</v>
      </c>
      <c r="N14" t="s">
        <v>542</v>
      </c>
    </row>
    <row r="15" spans="1:14" x14ac:dyDescent="0.25">
      <c r="A15" s="34" t="s">
        <v>480</v>
      </c>
      <c r="B15" s="35" t="s">
        <v>481</v>
      </c>
      <c r="C15" s="34"/>
      <c r="D15" s="34"/>
      <c r="E15" s="29" t="s">
        <v>482</v>
      </c>
      <c r="F15" s="36" t="s">
        <v>480</v>
      </c>
      <c r="G15" s="29"/>
      <c r="H15" s="29"/>
      <c r="I15" s="29"/>
      <c r="J15" t="s">
        <v>477</v>
      </c>
      <c r="K15" t="s">
        <v>477</v>
      </c>
      <c r="M15" t="s">
        <v>477</v>
      </c>
      <c r="N15" t="s">
        <v>477</v>
      </c>
    </row>
    <row r="16" spans="1:14" x14ac:dyDescent="0.25">
      <c r="A16" s="34" t="s">
        <v>482</v>
      </c>
      <c r="B16" s="35" t="s">
        <v>480</v>
      </c>
      <c r="C16" s="34"/>
      <c r="D16" s="34"/>
      <c r="E16" s="29" t="s">
        <v>483</v>
      </c>
      <c r="F16" s="36" t="s">
        <v>483</v>
      </c>
      <c r="G16" s="29"/>
      <c r="H16" s="29"/>
      <c r="I16" s="29"/>
      <c r="J16" t="s">
        <v>478</v>
      </c>
      <c r="K16" t="s">
        <v>479</v>
      </c>
      <c r="M16" t="s">
        <v>478</v>
      </c>
      <c r="N16" t="s">
        <v>479</v>
      </c>
    </row>
    <row r="17" spans="1:14" x14ac:dyDescent="0.25">
      <c r="A17" s="34" t="s">
        <v>483</v>
      </c>
      <c r="B17" s="35" t="s">
        <v>483</v>
      </c>
      <c r="C17" s="34"/>
      <c r="D17" s="34"/>
      <c r="E17" s="29" t="s">
        <v>543</v>
      </c>
      <c r="F17" s="36" t="s">
        <v>482</v>
      </c>
      <c r="G17" s="29"/>
      <c r="H17" s="29"/>
      <c r="I17" s="29"/>
      <c r="J17" t="s">
        <v>479</v>
      </c>
      <c r="K17" t="s">
        <v>490</v>
      </c>
      <c r="M17" t="s">
        <v>480</v>
      </c>
      <c r="N17" t="s">
        <v>482</v>
      </c>
    </row>
    <row r="18" spans="1:14" x14ac:dyDescent="0.25">
      <c r="A18" s="34" t="s">
        <v>543</v>
      </c>
      <c r="B18" s="35" t="s">
        <v>482</v>
      </c>
      <c r="C18" s="34"/>
      <c r="D18" s="34"/>
      <c r="E18" s="29" t="s">
        <v>484</v>
      </c>
      <c r="F18" s="36" t="s">
        <v>484</v>
      </c>
      <c r="G18" s="29"/>
      <c r="H18" s="29"/>
      <c r="I18" s="29"/>
      <c r="J18" t="s">
        <v>480</v>
      </c>
      <c r="K18" t="s">
        <v>482</v>
      </c>
      <c r="M18" t="s">
        <v>481</v>
      </c>
      <c r="N18" t="s">
        <v>480</v>
      </c>
    </row>
    <row r="19" spans="1:14" x14ac:dyDescent="0.25">
      <c r="A19" s="34" t="s">
        <v>484</v>
      </c>
      <c r="B19" s="35" t="s">
        <v>484</v>
      </c>
      <c r="C19" s="34"/>
      <c r="D19" s="34"/>
      <c r="E19" s="29" t="s">
        <v>485</v>
      </c>
      <c r="F19" s="36" t="s">
        <v>485</v>
      </c>
      <c r="G19" s="29"/>
      <c r="H19" s="29"/>
      <c r="I19" s="29"/>
      <c r="J19" t="s">
        <v>481</v>
      </c>
      <c r="K19" t="s">
        <v>480</v>
      </c>
      <c r="M19" t="s">
        <v>482</v>
      </c>
      <c r="N19" t="s">
        <v>543</v>
      </c>
    </row>
    <row r="20" spans="1:14" x14ac:dyDescent="0.25">
      <c r="A20" s="34" t="s">
        <v>485</v>
      </c>
      <c r="B20" s="35" t="s">
        <v>485</v>
      </c>
      <c r="C20" s="34"/>
      <c r="D20" s="34"/>
      <c r="E20" s="29" t="s">
        <v>486</v>
      </c>
      <c r="F20" s="36" t="s">
        <v>486</v>
      </c>
      <c r="G20" s="29"/>
      <c r="H20" s="29"/>
      <c r="I20" s="29"/>
      <c r="J20" t="s">
        <v>482</v>
      </c>
      <c r="K20" t="s">
        <v>543</v>
      </c>
      <c r="M20" t="s">
        <v>483</v>
      </c>
      <c r="N20" t="s">
        <v>483</v>
      </c>
    </row>
    <row r="21" spans="1:14" x14ac:dyDescent="0.25">
      <c r="A21" s="34" t="s">
        <v>486</v>
      </c>
      <c r="B21" s="35" t="s">
        <v>486</v>
      </c>
      <c r="C21" s="34"/>
      <c r="D21" s="34"/>
      <c r="E21" s="29" t="s">
        <v>487</v>
      </c>
      <c r="F21" s="36"/>
      <c r="G21" s="29"/>
      <c r="H21" s="29"/>
      <c r="I21" s="29"/>
      <c r="J21" t="s">
        <v>483</v>
      </c>
      <c r="K21" t="s">
        <v>483</v>
      </c>
      <c r="M21" t="s">
        <v>484</v>
      </c>
      <c r="N21" t="s">
        <v>484</v>
      </c>
    </row>
    <row r="22" spans="1:14" x14ac:dyDescent="0.25">
      <c r="A22" s="34" t="s">
        <v>487</v>
      </c>
      <c r="B22" s="35" t="s">
        <v>468</v>
      </c>
      <c r="C22" s="34" t="s">
        <v>488</v>
      </c>
      <c r="D22" s="34"/>
      <c r="E22" s="29" t="s">
        <v>488</v>
      </c>
      <c r="F22" s="36" t="s">
        <v>488</v>
      </c>
      <c r="G22" s="29"/>
      <c r="H22" s="29"/>
      <c r="I22" s="29"/>
      <c r="J22" t="s">
        <v>484</v>
      </c>
      <c r="K22" t="s">
        <v>484</v>
      </c>
      <c r="M22" t="s">
        <v>485</v>
      </c>
      <c r="N22" t="s">
        <v>485</v>
      </c>
    </row>
    <row r="23" spans="1:14" x14ac:dyDescent="0.25">
      <c r="A23" s="34" t="s">
        <v>488</v>
      </c>
      <c r="B23" s="35" t="s">
        <v>487</v>
      </c>
      <c r="C23" s="34" t="s">
        <v>489</v>
      </c>
      <c r="D23" s="34"/>
      <c r="E23" s="29" t="s">
        <v>490</v>
      </c>
      <c r="F23" s="36" t="s">
        <v>491</v>
      </c>
      <c r="G23" s="29"/>
      <c r="H23" s="29"/>
      <c r="I23" s="29"/>
      <c r="J23" t="s">
        <v>485</v>
      </c>
      <c r="K23" t="s">
        <v>485</v>
      </c>
      <c r="M23" t="s">
        <v>486</v>
      </c>
      <c r="N23" t="s">
        <v>486</v>
      </c>
    </row>
    <row r="24" spans="1:14" x14ac:dyDescent="0.25">
      <c r="A24" s="34" t="s">
        <v>490</v>
      </c>
      <c r="B24" s="35" t="s">
        <v>479</v>
      </c>
      <c r="C24" s="34" t="s">
        <v>491</v>
      </c>
      <c r="D24" s="34"/>
      <c r="E24" s="29" t="s">
        <v>491</v>
      </c>
      <c r="F24" s="36" t="s">
        <v>492</v>
      </c>
      <c r="G24" s="29"/>
      <c r="H24" s="29"/>
      <c r="I24" s="29"/>
      <c r="J24" t="s">
        <v>486</v>
      </c>
      <c r="K24" t="s">
        <v>486</v>
      </c>
      <c r="M24" t="s">
        <v>488</v>
      </c>
      <c r="N24" t="s">
        <v>488</v>
      </c>
    </row>
    <row r="25" spans="1:14" x14ac:dyDescent="0.25">
      <c r="A25" s="34" t="s">
        <v>491</v>
      </c>
      <c r="B25" s="35" t="s">
        <v>490</v>
      </c>
      <c r="C25" s="34" t="s">
        <v>492</v>
      </c>
      <c r="D25" s="34"/>
      <c r="E25" s="29" t="s">
        <v>493</v>
      </c>
      <c r="F25" s="36" t="s">
        <v>493</v>
      </c>
      <c r="G25" s="29"/>
      <c r="H25" s="29"/>
      <c r="I25" s="29"/>
      <c r="J25" t="s">
        <v>487</v>
      </c>
      <c r="K25" t="s">
        <v>488</v>
      </c>
      <c r="M25" t="s">
        <v>490</v>
      </c>
      <c r="N25" t="s">
        <v>475</v>
      </c>
    </row>
    <row r="26" spans="1:14" x14ac:dyDescent="0.25">
      <c r="A26" s="34" t="s">
        <v>493</v>
      </c>
      <c r="B26" s="35" t="s">
        <v>493</v>
      </c>
      <c r="C26" s="34"/>
      <c r="D26" s="34"/>
      <c r="E26" s="29" t="s">
        <v>494</v>
      </c>
      <c r="F26" s="36" t="s">
        <v>494</v>
      </c>
      <c r="G26" s="29"/>
      <c r="H26" s="29"/>
      <c r="I26" s="29"/>
      <c r="J26" t="s">
        <v>488</v>
      </c>
      <c r="K26" t="s">
        <v>487</v>
      </c>
      <c r="M26" t="s">
        <v>491</v>
      </c>
      <c r="N26" t="s">
        <v>490</v>
      </c>
    </row>
    <row r="27" spans="1:14" x14ac:dyDescent="0.25">
      <c r="A27" s="34" t="s">
        <v>494</v>
      </c>
      <c r="B27" s="35" t="s">
        <v>494</v>
      </c>
      <c r="C27" s="34"/>
      <c r="D27" s="34"/>
      <c r="E27" s="29" t="s">
        <v>495</v>
      </c>
      <c r="F27" s="36" t="s">
        <v>495</v>
      </c>
      <c r="G27" s="29"/>
      <c r="H27" s="29"/>
      <c r="I27" s="29"/>
      <c r="J27" t="s">
        <v>489</v>
      </c>
      <c r="K27" t="s">
        <v>488</v>
      </c>
      <c r="M27" t="s">
        <v>492</v>
      </c>
      <c r="N27" t="s">
        <v>491</v>
      </c>
    </row>
    <row r="28" spans="1:14" x14ac:dyDescent="0.25">
      <c r="A28" s="34" t="s">
        <v>495</v>
      </c>
      <c r="B28" s="35" t="s">
        <v>495</v>
      </c>
      <c r="C28" s="34"/>
      <c r="J28" t="s">
        <v>490</v>
      </c>
      <c r="K28" t="s">
        <v>491</v>
      </c>
      <c r="M28" t="s">
        <v>493</v>
      </c>
      <c r="N28" t="s">
        <v>493</v>
      </c>
    </row>
    <row r="29" spans="1:14" x14ac:dyDescent="0.25">
      <c r="A29" s="11"/>
      <c r="B29" s="11"/>
      <c r="C29" s="11"/>
      <c r="D29" s="11"/>
      <c r="E29" s="29"/>
      <c r="F29" s="29"/>
      <c r="G29" s="29"/>
      <c r="H29" s="29"/>
      <c r="I29" s="11"/>
      <c r="J29" t="s">
        <v>491</v>
      </c>
      <c r="K29" t="s">
        <v>490</v>
      </c>
      <c r="M29" t="s">
        <v>494</v>
      </c>
      <c r="N29" t="s">
        <v>494</v>
      </c>
    </row>
    <row r="30" spans="1:14" x14ac:dyDescent="0.25">
      <c r="J30" t="s">
        <v>492</v>
      </c>
      <c r="K30" t="s">
        <v>491</v>
      </c>
      <c r="M30" t="s">
        <v>495</v>
      </c>
      <c r="N30" t="s">
        <v>495</v>
      </c>
    </row>
    <row r="31" spans="1:14" x14ac:dyDescent="0.25">
      <c r="J31" t="s">
        <v>493</v>
      </c>
      <c r="K31" t="s">
        <v>493</v>
      </c>
    </row>
    <row r="32" spans="1:14" x14ac:dyDescent="0.25">
      <c r="J32" t="s">
        <v>494</v>
      </c>
      <c r="K32" t="s">
        <v>494</v>
      </c>
    </row>
    <row r="33" spans="10:11" x14ac:dyDescent="0.25">
      <c r="J33" t="s">
        <v>495</v>
      </c>
      <c r="K33" t="s">
        <v>495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3519b-3cb6-4eb7-b374-2759e8f8a1ef">
      <Terms xmlns="http://schemas.microsoft.com/office/infopath/2007/PartnerControls"/>
    </lcf76f155ced4ddcb4097134ff3c332f>
    <TaxCatchAll xmlns="78cec8e6-2dd2-454d-b20c-951d9c576460" xsi:nil="true"/>
  </documentManagement>
</p:properti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7.xml>�� 
</file>

<file path=customXml/item28.xml>�� 
</file>

<file path=customXml/item2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7" ma:contentTypeDescription="Crie um novo documento." ma:contentTypeScope="" ma:versionID="4b99e9b32425e86031e534f8b39be6f3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3a274fc3e2a8305a1e6fc1c7a7935be0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fa0f57-cac1-42a5-9a3a-de542e2b2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a8ba1e7-6f42-4d6c-b118-433d904e4fa2}" ma:internalName="TaxCatchAll" ma:showField="CatchAllData" ma:web="78cec8e6-2dd2-454d-b20c-951d9c576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0.xml>�� 
</file>

<file path=customXml/itemProps1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2.xml><?xml version="1.0" encoding="utf-8"?>
<ds:datastoreItem xmlns:ds="http://schemas.openxmlformats.org/officeDocument/2006/customXml" ds:itemID="{3F5A9A7A-CD02-460F-B83A-07BA12733824}">
  <ds:schemaRefs>
    <ds:schemaRef ds:uri="http://gemini/pivotcustomization/TableWidget"/>
  </ds:schemaRefs>
</ds:datastoreItem>
</file>

<file path=customXml/itemProps3.xml><?xml version="1.0" encoding="utf-8"?>
<ds:datastoreItem xmlns:ds="http://schemas.openxmlformats.org/officeDocument/2006/customXml" ds:itemID="{9AAA72D5-4753-47D7-8328-14993F4FB63C}">
  <ds:schemaRefs>
    <ds:schemaRef ds:uri="http://schemas.microsoft.com/office/2006/metadata/properties"/>
    <ds:schemaRef ds:uri="http://schemas.microsoft.com/office/infopath/2007/PartnerControls"/>
    <ds:schemaRef ds:uri="9813519b-3cb6-4eb7-b374-2759e8f8a1ef"/>
    <ds:schemaRef ds:uri="78cec8e6-2dd2-454d-b20c-951d9c576460"/>
  </ds:schemaRefs>
</ds:datastoreItem>
</file>

<file path=customXml/itemProps4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5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6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7.xml><?xml version="1.0" encoding="utf-8"?>
<ds:datastoreItem xmlns:ds="http://schemas.openxmlformats.org/officeDocument/2006/customXml" ds:itemID="{8B8A9523-97A0-45AF-A1EF-5093641B75E7}">
  <ds:schemaRefs>
    <ds:schemaRef ds:uri="http://gemini/pivotcustomization/TableXML_PAPI_21_23_9cd80fd0-f141-4633-b598-37440a145aac"/>
  </ds:schemaRefs>
</ds:datastoreItem>
</file>

<file path=customXml/itemProps8.xml><?xml version="1.0" encoding="utf-8"?>
<ds:datastoreItem xmlns:ds="http://schemas.openxmlformats.org/officeDocument/2006/customXml" ds:itemID="{F9C87DEF-318C-4BAB-97B0-BA75EC1C2C88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F954F3E3-EEC2-47A9-A8EF-6F4FBD5DE7FD}">
  <ds:schemaRefs>
    <ds:schemaRef ds:uri="http://gemini/pivotcustomization/PowerPivotVersion"/>
  </ds:schemaRefs>
</ds:datastoreItem>
</file>

<file path=customXml/itemProps10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11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12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13.xml><?xml version="1.0" encoding="utf-8"?>
<ds:datastoreItem xmlns:ds="http://schemas.openxmlformats.org/officeDocument/2006/customXml" ds:itemID="{D68667DF-C1EC-41FC-AD6C-BEA4BF1A7517}">
  <ds:schemaRefs>
    <ds:schemaRef ds:uri="http://gemini/pivotcustomization/RelationshipAutoDetectionEnabled"/>
  </ds:schemaRefs>
</ds:datastoreItem>
</file>

<file path=customXml/itemProps14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15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16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E0745F01-1CA5-4178-B452-D9746D2B7E29}">
  <ds:schemaRefs>
    <ds:schemaRef ds:uri="http://gemini/pivotcustomization/SandboxNonEmpty"/>
  </ds:schemaRefs>
</ds:datastoreItem>
</file>

<file path=customXml/itemProps18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19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20.xml><?xml version="1.0" encoding="utf-8"?>
<ds:datastoreItem xmlns:ds="http://schemas.openxmlformats.org/officeDocument/2006/customXml" ds:itemID="{FF489F1A-28E5-4033-B0ED-B604C82D8381}">
  <ds:schemaRefs>
    <ds:schemaRef ds:uri="http://gemini/pivotcustomization/IsSandboxEmbedded"/>
  </ds:schemaRefs>
</ds:datastoreItem>
</file>

<file path=customXml/itemProps21.xml><?xml version="1.0" encoding="utf-8"?>
<ds:datastoreItem xmlns:ds="http://schemas.openxmlformats.org/officeDocument/2006/customXml" ds:itemID="{5F5D9E36-DA30-4025-BEBB-25407E956375}">
  <ds:schemaRefs>
    <ds:schemaRef ds:uri="http://gemini/pivotcustomization/00a5cb8b-17f6-4d0c-8a4a-ccfc8986a728"/>
  </ds:schemaRefs>
</ds:datastoreItem>
</file>

<file path=customXml/itemProps22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23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24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25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26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27.xml><?xml version="1.0" encoding="utf-8"?>
<ds:datastoreItem xmlns:ds="http://schemas.openxmlformats.org/officeDocument/2006/customXml" ds:itemID="{71C4A6CC-AC85-4DCE-AC9F-75090FA528EC}">
  <ds:schemaRefs>
    <ds:schemaRef ds:uri="http://gemini/pivotcustomization/Diagrams"/>
  </ds:schemaRefs>
</ds:datastoreItem>
</file>

<file path=customXml/itemProps28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29.xml><?xml version="1.0" encoding="utf-8"?>
<ds:datastoreItem xmlns:ds="http://schemas.openxmlformats.org/officeDocument/2006/customXml" ds:itemID="{7729C4C7-6CD4-4E4B-AA62-223D2C3DD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3519b-3cb6-4eb7-b374-2759e8f8a1ef"/>
    <ds:schemaRef ds:uri="78cec8e6-2dd2-454d-b20c-951d9c576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0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Douglas Brunelli</cp:lastModifiedBy>
  <cp:revision/>
  <dcterms:created xsi:type="dcterms:W3CDTF">2022-03-24T14:13:09Z</dcterms:created>
  <dcterms:modified xsi:type="dcterms:W3CDTF">2024-01-16T17:33:46Z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  <property fmtid="{D5CDD505-2E9C-101B-9397-08002B2CF9AE}" pid="3" name="MediaServiceImageTags">
    <vt:lpwstr/>
  </property>
</Properties>
</file>