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aice.correia\Downloads\"/>
    </mc:Choice>
  </mc:AlternateContent>
  <xr:revisionPtr revIDLastSave="0" documentId="13_ncr:1_{8FB5BCD9-8C80-4E5D-B31E-41677E6A2C72}" xr6:coauthVersionLast="47" xr6:coauthVersionMax="47" xr10:uidLastSave="{00000000-0000-0000-0000-000000000000}"/>
  <bookViews>
    <workbookView xWindow="28680" yWindow="-120" windowWidth="29040" windowHeight="15720" firstSheet="3" activeTab="3" xr2:uid="{AECF02D5-C39A-4402-99AE-AC09EB8C09DD}"/>
  </bookViews>
  <sheets>
    <sheet name="Planilha1 (2)" sheetId="2" state="hidden" r:id="rId1"/>
    <sheet name="Planilha2" sheetId="4" state="hidden" r:id="rId2"/>
    <sheet name="Planilha1" sheetId="1" state="hidden" r:id="rId3"/>
    <sheet name="Atualizado deliberação 2025" sheetId="3" r:id="rId4"/>
  </sheets>
  <definedNames>
    <definedName name="_xlnm._FilterDatabase" localSheetId="1" hidden="1">Planilha2!$A$1:$K$92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3" i="2" l="1"/>
  <c r="K91" i="4"/>
  <c r="J91" i="4"/>
  <c r="J97" i="4" s="1"/>
  <c r="I91" i="4"/>
  <c r="K90" i="4"/>
  <c r="J90" i="4"/>
  <c r="I90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I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J91" i="3"/>
  <c r="J97" i="3" s="1"/>
  <c r="L91" i="3"/>
  <c r="L90" i="3"/>
  <c r="J90" i="3"/>
  <c r="I91" i="3"/>
  <c r="I90" i="3"/>
  <c r="M44" i="3"/>
  <c r="M89" i="3"/>
  <c r="K88" i="3"/>
  <c r="M88" i="3" s="1"/>
  <c r="K87" i="3"/>
  <c r="M87" i="3" s="1"/>
  <c r="K86" i="3"/>
  <c r="M86" i="3" s="1"/>
  <c r="K85" i="3"/>
  <c r="M85" i="3" s="1"/>
  <c r="K84" i="3"/>
  <c r="M84" i="3" s="1"/>
  <c r="K83" i="3"/>
  <c r="M83" i="3" s="1"/>
  <c r="K82" i="3"/>
  <c r="M82" i="3" s="1"/>
  <c r="K81" i="3"/>
  <c r="M81" i="3" s="1"/>
  <c r="K80" i="3"/>
  <c r="M80" i="3" s="1"/>
  <c r="K79" i="3"/>
  <c r="M79" i="3" s="1"/>
  <c r="K78" i="3"/>
  <c r="M78" i="3" s="1"/>
  <c r="K77" i="3"/>
  <c r="M77" i="3" s="1"/>
  <c r="K76" i="3"/>
  <c r="M76" i="3" s="1"/>
  <c r="K75" i="3"/>
  <c r="M75" i="3" s="1"/>
  <c r="K74" i="3"/>
  <c r="M74" i="3" s="1"/>
  <c r="K73" i="3"/>
  <c r="M73" i="3" s="1"/>
  <c r="K72" i="3"/>
  <c r="M72" i="3" s="1"/>
  <c r="K71" i="3"/>
  <c r="M71" i="3" s="1"/>
  <c r="K70" i="3"/>
  <c r="M70" i="3" s="1"/>
  <c r="K69" i="3"/>
  <c r="M69" i="3" s="1"/>
  <c r="K68" i="3"/>
  <c r="M68" i="3" s="1"/>
  <c r="K67" i="3"/>
  <c r="M67" i="3" s="1"/>
  <c r="K66" i="3"/>
  <c r="M66" i="3" s="1"/>
  <c r="K65" i="3"/>
  <c r="M65" i="3" s="1"/>
  <c r="K64" i="3"/>
  <c r="M64" i="3" s="1"/>
  <c r="K63" i="3"/>
  <c r="M63" i="3" s="1"/>
  <c r="K62" i="3"/>
  <c r="M62" i="3" s="1"/>
  <c r="K61" i="3"/>
  <c r="M61" i="3" s="1"/>
  <c r="K60" i="3"/>
  <c r="M60" i="3" s="1"/>
  <c r="K59" i="3"/>
  <c r="M59" i="3" s="1"/>
  <c r="K58" i="3"/>
  <c r="M58" i="3" s="1"/>
  <c r="K57" i="3"/>
  <c r="M57" i="3" s="1"/>
  <c r="K56" i="3"/>
  <c r="M56" i="3" s="1"/>
  <c r="K55" i="3"/>
  <c r="M55" i="3" s="1"/>
  <c r="K54" i="3"/>
  <c r="M54" i="3" s="1"/>
  <c r="K53" i="3"/>
  <c r="M53" i="3" s="1"/>
  <c r="K52" i="3"/>
  <c r="M52" i="3" s="1"/>
  <c r="K51" i="3"/>
  <c r="M51" i="3" s="1"/>
  <c r="K50" i="3"/>
  <c r="M50" i="3" s="1"/>
  <c r="K49" i="3"/>
  <c r="M49" i="3" s="1"/>
  <c r="K48" i="3"/>
  <c r="M48" i="3" s="1"/>
  <c r="K47" i="3"/>
  <c r="M47" i="3" s="1"/>
  <c r="K46" i="3"/>
  <c r="M46" i="3" s="1"/>
  <c r="K45" i="3"/>
  <c r="M45" i="3" s="1"/>
  <c r="K43" i="3"/>
  <c r="M43" i="3" s="1"/>
  <c r="K42" i="3"/>
  <c r="M42" i="3" s="1"/>
  <c r="K41" i="3"/>
  <c r="M41" i="3" s="1"/>
  <c r="K40" i="3"/>
  <c r="M40" i="3" s="1"/>
  <c r="K39" i="3"/>
  <c r="M39" i="3" s="1"/>
  <c r="K38" i="3"/>
  <c r="M38" i="3" s="1"/>
  <c r="K37" i="3"/>
  <c r="M37" i="3" s="1"/>
  <c r="K36" i="3"/>
  <c r="M36" i="3" s="1"/>
  <c r="K35" i="3"/>
  <c r="M35" i="3" s="1"/>
  <c r="K34" i="3"/>
  <c r="M34" i="3" s="1"/>
  <c r="K33" i="3"/>
  <c r="M33" i="3" s="1"/>
  <c r="K32" i="3"/>
  <c r="M32" i="3" s="1"/>
  <c r="K31" i="3"/>
  <c r="M31" i="3" s="1"/>
  <c r="K30" i="3"/>
  <c r="M30" i="3" s="1"/>
  <c r="K29" i="3"/>
  <c r="M29" i="3" s="1"/>
  <c r="K28" i="3"/>
  <c r="M28" i="3" s="1"/>
  <c r="K27" i="3"/>
  <c r="M27" i="3" s="1"/>
  <c r="K26" i="3"/>
  <c r="M26" i="3" s="1"/>
  <c r="K25" i="3"/>
  <c r="M25" i="3" s="1"/>
  <c r="K24" i="3"/>
  <c r="M24" i="3" s="1"/>
  <c r="K23" i="3"/>
  <c r="M23" i="3" s="1"/>
  <c r="K22" i="3"/>
  <c r="M22" i="3" s="1"/>
  <c r="K21" i="3"/>
  <c r="M21" i="3" s="1"/>
  <c r="K20" i="3"/>
  <c r="M20" i="3" s="1"/>
  <c r="K19" i="3"/>
  <c r="K18" i="3"/>
  <c r="M18" i="3" s="1"/>
  <c r="K17" i="3"/>
  <c r="M17" i="3" s="1"/>
  <c r="K16" i="3"/>
  <c r="M16" i="3" s="1"/>
  <c r="K15" i="3"/>
  <c r="M15" i="3" s="1"/>
  <c r="K14" i="3"/>
  <c r="M14" i="3" s="1"/>
  <c r="K13" i="3"/>
  <c r="M13" i="3" s="1"/>
  <c r="K12" i="3"/>
  <c r="M12" i="3" s="1"/>
  <c r="K11" i="3"/>
  <c r="M11" i="3" s="1"/>
  <c r="K10" i="3"/>
  <c r="M10" i="3" s="1"/>
  <c r="K9" i="3"/>
  <c r="M9" i="3" s="1"/>
  <c r="K8" i="3"/>
  <c r="M8" i="3" s="1"/>
  <c r="K7" i="3"/>
  <c r="M7" i="3" s="1"/>
  <c r="K6" i="3"/>
  <c r="M6" i="3" s="1"/>
  <c r="K5" i="3"/>
  <c r="M5" i="3" s="1"/>
  <c r="K4" i="3"/>
  <c r="M4" i="3" s="1"/>
  <c r="K3" i="3"/>
  <c r="M3" i="3" s="1"/>
  <c r="K2" i="3"/>
  <c r="M2" i="3" s="1"/>
  <c r="P7" i="2"/>
  <c r="U7" i="2" s="1"/>
  <c r="P2" i="2"/>
  <c r="P3" i="2"/>
  <c r="U3" i="2" s="1"/>
  <c r="P4" i="2"/>
  <c r="U4" i="2" s="1"/>
  <c r="P5" i="2"/>
  <c r="U5" i="2" s="1"/>
  <c r="P6" i="2"/>
  <c r="W6" i="2" s="1"/>
  <c r="P8" i="2"/>
  <c r="W8" i="2" s="1"/>
  <c r="P9" i="2"/>
  <c r="W9" i="2" s="1"/>
  <c r="P10" i="2"/>
  <c r="W10" i="2" s="1"/>
  <c r="P11" i="2"/>
  <c r="W11" i="2" s="1"/>
  <c r="P12" i="2"/>
  <c r="P13" i="2"/>
  <c r="P14" i="2"/>
  <c r="P15" i="2"/>
  <c r="U15" i="2" s="1"/>
  <c r="P16" i="2"/>
  <c r="U16" i="2" s="1"/>
  <c r="P17" i="2"/>
  <c r="U17" i="2" s="1"/>
  <c r="P18" i="2"/>
  <c r="U18" i="2" s="1"/>
  <c r="P19" i="2"/>
  <c r="U19" i="2" s="1"/>
  <c r="P20" i="2"/>
  <c r="U20" i="2" s="1"/>
  <c r="P21" i="2"/>
  <c r="W21" i="2" s="1"/>
  <c r="P22" i="2"/>
  <c r="W22" i="2" s="1"/>
  <c r="P23" i="2"/>
  <c r="W23" i="2" s="1"/>
  <c r="P24" i="2"/>
  <c r="P25" i="2"/>
  <c r="P26" i="2"/>
  <c r="P27" i="2"/>
  <c r="U27" i="2" s="1"/>
  <c r="P28" i="2"/>
  <c r="U28" i="2" s="1"/>
  <c r="P29" i="2"/>
  <c r="U29" i="2" s="1"/>
  <c r="P30" i="2"/>
  <c r="W30" i="2" s="1"/>
  <c r="P31" i="2"/>
  <c r="W31" i="2" s="1"/>
  <c r="P32" i="2"/>
  <c r="W32" i="2" s="1"/>
  <c r="P33" i="2"/>
  <c r="W33" i="2" s="1"/>
  <c r="P34" i="2"/>
  <c r="W34" i="2" s="1"/>
  <c r="P35" i="2"/>
  <c r="W35" i="2" s="1"/>
  <c r="P36" i="2"/>
  <c r="P37" i="2"/>
  <c r="P38" i="2"/>
  <c r="P39" i="2"/>
  <c r="U39" i="2" s="1"/>
  <c r="P40" i="2"/>
  <c r="U40" i="2" s="1"/>
  <c r="P41" i="2"/>
  <c r="U41" i="2" s="1"/>
  <c r="P42" i="2"/>
  <c r="U42" i="2" s="1"/>
  <c r="P43" i="2"/>
  <c r="U43" i="2" s="1"/>
  <c r="U44" i="2"/>
  <c r="P45" i="2"/>
  <c r="W45" i="2" s="1"/>
  <c r="P46" i="2"/>
  <c r="W46" i="2" s="1"/>
  <c r="P47" i="2"/>
  <c r="W47" i="2" s="1"/>
  <c r="P48" i="2"/>
  <c r="P49" i="2"/>
  <c r="P50" i="2"/>
  <c r="P51" i="2"/>
  <c r="U51" i="2" s="1"/>
  <c r="P52" i="2"/>
  <c r="U52" i="2" s="1"/>
  <c r="P53" i="2"/>
  <c r="U53" i="2" s="1"/>
  <c r="P54" i="2"/>
  <c r="W54" i="2" s="1"/>
  <c r="P55" i="2"/>
  <c r="W55" i="2" s="1"/>
  <c r="P56" i="2"/>
  <c r="W56" i="2" s="1"/>
  <c r="P57" i="2"/>
  <c r="W57" i="2" s="1"/>
  <c r="P58" i="2"/>
  <c r="W58" i="2" s="1"/>
  <c r="P59" i="2"/>
  <c r="W59" i="2" s="1"/>
  <c r="P60" i="2"/>
  <c r="P61" i="2"/>
  <c r="P62" i="2"/>
  <c r="U62" i="2" s="1"/>
  <c r="P63" i="2"/>
  <c r="U63" i="2" s="1"/>
  <c r="P64" i="2"/>
  <c r="U64" i="2" s="1"/>
  <c r="P65" i="2"/>
  <c r="U65" i="2" s="1"/>
  <c r="P66" i="2"/>
  <c r="U66" i="2" s="1"/>
  <c r="P67" i="2"/>
  <c r="U67" i="2" s="1"/>
  <c r="P68" i="2"/>
  <c r="W68" i="2" s="1"/>
  <c r="P69" i="2"/>
  <c r="W69" i="2" s="1"/>
  <c r="P70" i="2"/>
  <c r="W70" i="2" s="1"/>
  <c r="P71" i="2"/>
  <c r="W71" i="2" s="1"/>
  <c r="P72" i="2"/>
  <c r="P73" i="2"/>
  <c r="P74" i="2"/>
  <c r="U74" i="2" s="1"/>
  <c r="P75" i="2"/>
  <c r="U75" i="2" s="1"/>
  <c r="P76" i="2"/>
  <c r="U76" i="2" s="1"/>
  <c r="P77" i="2"/>
  <c r="U77" i="2" s="1"/>
  <c r="P78" i="2"/>
  <c r="U78" i="2" s="1"/>
  <c r="P79" i="2"/>
  <c r="U79" i="2" s="1"/>
  <c r="P80" i="2"/>
  <c r="W80" i="2" s="1"/>
  <c r="P81" i="2"/>
  <c r="W81" i="2" s="1"/>
  <c r="P82" i="2"/>
  <c r="W82" i="2" s="1"/>
  <c r="P83" i="2"/>
  <c r="W83" i="2" s="1"/>
  <c r="P84" i="2"/>
  <c r="P85" i="2"/>
  <c r="P86" i="2"/>
  <c r="U86" i="2" s="1"/>
  <c r="P87" i="2"/>
  <c r="U87" i="2" s="1"/>
  <c r="P88" i="2"/>
  <c r="U88" i="2" s="1"/>
  <c r="U9" i="2"/>
  <c r="U30" i="2"/>
  <c r="U54" i="2"/>
  <c r="U57" i="2"/>
  <c r="U81" i="2"/>
  <c r="W44" i="2"/>
  <c r="I92" i="4" l="1"/>
  <c r="J92" i="4"/>
  <c r="K92" i="4"/>
  <c r="K91" i="3"/>
  <c r="M91" i="3" s="1"/>
  <c r="K90" i="3"/>
  <c r="M90" i="3" s="1"/>
  <c r="U33" i="2"/>
  <c r="W18" i="2"/>
  <c r="M19" i="3"/>
  <c r="U55" i="2"/>
  <c r="W79" i="2"/>
  <c r="W78" i="2"/>
  <c r="W42" i="2"/>
  <c r="W28" i="2"/>
  <c r="J92" i="3"/>
  <c r="L92" i="3"/>
  <c r="I92" i="3"/>
  <c r="W27" i="2"/>
  <c r="W20" i="2"/>
  <c r="U32" i="2"/>
  <c r="W19" i="2"/>
  <c r="U31" i="2"/>
  <c r="U80" i="2"/>
  <c r="U8" i="2"/>
  <c r="U6" i="2"/>
  <c r="W43" i="2"/>
  <c r="U56" i="2"/>
  <c r="U11" i="2"/>
  <c r="U10" i="2"/>
  <c r="W74" i="2"/>
  <c r="U59" i="2"/>
  <c r="W75" i="2"/>
  <c r="U58" i="2"/>
  <c r="W39" i="2"/>
  <c r="W7" i="2"/>
  <c r="W64" i="2"/>
  <c r="W63" i="2"/>
  <c r="W52" i="2"/>
  <c r="W16" i="2"/>
  <c r="W51" i="2"/>
  <c r="W15" i="2"/>
  <c r="W4" i="2"/>
  <c r="W3" i="2"/>
  <c r="W77" i="2"/>
  <c r="U83" i="2"/>
  <c r="U35" i="2"/>
  <c r="W76" i="2"/>
  <c r="W40" i="2"/>
  <c r="U82" i="2"/>
  <c r="U34" i="2"/>
  <c r="U47" i="2"/>
  <c r="U70" i="2"/>
  <c r="W66" i="2"/>
  <c r="U21" i="2"/>
  <c r="U68" i="2"/>
  <c r="U71" i="2"/>
  <c r="W67" i="2"/>
  <c r="U46" i="2"/>
  <c r="U69" i="2"/>
  <c r="U23" i="2"/>
  <c r="U22" i="2"/>
  <c r="U45" i="2"/>
  <c r="W53" i="2"/>
  <c r="U38" i="2"/>
  <c r="W38" i="2"/>
  <c r="U61" i="2"/>
  <c r="W61" i="2"/>
  <c r="U37" i="2"/>
  <c r="W37" i="2"/>
  <c r="U13" i="2"/>
  <c r="W13" i="2"/>
  <c r="U84" i="2"/>
  <c r="W84" i="2"/>
  <c r="U72" i="2"/>
  <c r="W72" i="2"/>
  <c r="U48" i="2"/>
  <c r="W48" i="2"/>
  <c r="U36" i="2"/>
  <c r="W36" i="2"/>
  <c r="U12" i="2"/>
  <c r="W12" i="2"/>
  <c r="W86" i="2"/>
  <c r="W41" i="2"/>
  <c r="W17" i="2"/>
  <c r="W29" i="2"/>
  <c r="U14" i="2"/>
  <c r="W14" i="2"/>
  <c r="U50" i="2"/>
  <c r="W50" i="2"/>
  <c r="U26" i="2"/>
  <c r="W26" i="2"/>
  <c r="U85" i="2"/>
  <c r="W85" i="2"/>
  <c r="U73" i="2"/>
  <c r="W73" i="2"/>
  <c r="U49" i="2"/>
  <c r="W49" i="2"/>
  <c r="U25" i="2"/>
  <c r="W25" i="2"/>
  <c r="W88" i="2"/>
  <c r="U60" i="2"/>
  <c r="W60" i="2"/>
  <c r="U24" i="2"/>
  <c r="W24" i="2"/>
  <c r="W87" i="2"/>
  <c r="W65" i="2"/>
  <c r="W62" i="2"/>
  <c r="W5" i="2"/>
  <c r="U2" i="2"/>
  <c r="W2" i="2"/>
  <c r="K92" i="3" l="1"/>
  <c r="M92" i="3" s="1"/>
  <c r="R91" i="2"/>
  <c r="O91" i="2"/>
  <c r="M91" i="2"/>
  <c r="M97" i="2" s="1"/>
  <c r="I91" i="2"/>
  <c r="R90" i="2"/>
  <c r="O90" i="2"/>
  <c r="O92" i="2" s="1"/>
  <c r="M90" i="2"/>
  <c r="L90" i="2"/>
  <c r="I90" i="2"/>
  <c r="Q88" i="2"/>
  <c r="N88" i="2"/>
  <c r="K88" i="2"/>
  <c r="N87" i="2"/>
  <c r="K87" i="2"/>
  <c r="N86" i="2"/>
  <c r="K86" i="2"/>
  <c r="N85" i="2"/>
  <c r="K85" i="2"/>
  <c r="N84" i="2"/>
  <c r="K84" i="2"/>
  <c r="N83" i="2"/>
  <c r="K83" i="2"/>
  <c r="N82" i="2"/>
  <c r="K82" i="2"/>
  <c r="Q81" i="2"/>
  <c r="N81" i="2"/>
  <c r="K81" i="2"/>
  <c r="N80" i="2"/>
  <c r="K80" i="2"/>
  <c r="Q79" i="2"/>
  <c r="N79" i="2"/>
  <c r="K79" i="2"/>
  <c r="N78" i="2"/>
  <c r="K78" i="2"/>
  <c r="N77" i="2"/>
  <c r="K77" i="2"/>
  <c r="T76" i="2"/>
  <c r="Q76" i="2"/>
  <c r="N76" i="2"/>
  <c r="K76" i="2"/>
  <c r="T75" i="2"/>
  <c r="N75" i="2"/>
  <c r="K75" i="2"/>
  <c r="T74" i="2"/>
  <c r="Q74" i="2"/>
  <c r="N74" i="2"/>
  <c r="K74" i="2"/>
  <c r="T73" i="2"/>
  <c r="N73" i="2"/>
  <c r="K73" i="2"/>
  <c r="T72" i="2"/>
  <c r="N72" i="2"/>
  <c r="K72" i="2"/>
  <c r="T71" i="2"/>
  <c r="N71" i="2"/>
  <c r="K71" i="2"/>
  <c r="T70" i="2"/>
  <c r="N70" i="2"/>
  <c r="K70" i="2"/>
  <c r="T69" i="2"/>
  <c r="N69" i="2"/>
  <c r="K69" i="2"/>
  <c r="T68" i="2"/>
  <c r="Q68" i="2"/>
  <c r="L68" i="2"/>
  <c r="L91" i="2" s="1"/>
  <c r="K68" i="2"/>
  <c r="T67" i="2"/>
  <c r="N67" i="2"/>
  <c r="K67" i="2"/>
  <c r="T66" i="2"/>
  <c r="N66" i="2"/>
  <c r="K66" i="2"/>
  <c r="T65" i="2"/>
  <c r="N65" i="2"/>
  <c r="K65" i="2"/>
  <c r="T64" i="2"/>
  <c r="N64" i="2"/>
  <c r="K64" i="2"/>
  <c r="T63" i="2"/>
  <c r="N63" i="2"/>
  <c r="K63" i="2"/>
  <c r="T62" i="2"/>
  <c r="N62" i="2"/>
  <c r="K62" i="2"/>
  <c r="T61" i="2"/>
  <c r="N61" i="2"/>
  <c r="K61" i="2"/>
  <c r="T60" i="2"/>
  <c r="N60" i="2"/>
  <c r="K60" i="2"/>
  <c r="T59" i="2"/>
  <c r="N59" i="2"/>
  <c r="K59" i="2"/>
  <c r="T58" i="2"/>
  <c r="N58" i="2"/>
  <c r="K58" i="2"/>
  <c r="T57" i="2"/>
  <c r="N57" i="2"/>
  <c r="K57" i="2"/>
  <c r="T56" i="2"/>
  <c r="N56" i="2"/>
  <c r="K56" i="2"/>
  <c r="T55" i="2"/>
  <c r="N55" i="2"/>
  <c r="K55" i="2"/>
  <c r="T54" i="2"/>
  <c r="N54" i="2"/>
  <c r="K54" i="2"/>
  <c r="T53" i="2"/>
  <c r="N53" i="2"/>
  <c r="K53" i="2"/>
  <c r="T52" i="2"/>
  <c r="N52" i="2"/>
  <c r="K52" i="2"/>
  <c r="T51" i="2"/>
  <c r="N51" i="2"/>
  <c r="K51" i="2"/>
  <c r="T50" i="2"/>
  <c r="N50" i="2"/>
  <c r="K50" i="2"/>
  <c r="T49" i="2"/>
  <c r="N49" i="2"/>
  <c r="K49" i="2"/>
  <c r="T48" i="2"/>
  <c r="N48" i="2"/>
  <c r="K48" i="2"/>
  <c r="T47" i="2"/>
  <c r="N47" i="2"/>
  <c r="K47" i="2"/>
  <c r="T46" i="2"/>
  <c r="N46" i="2"/>
  <c r="K46" i="2"/>
  <c r="T45" i="2"/>
  <c r="N45" i="2"/>
  <c r="K45" i="2"/>
  <c r="T44" i="2"/>
  <c r="N44" i="2"/>
  <c r="K44" i="2"/>
  <c r="T43" i="2"/>
  <c r="N43" i="2"/>
  <c r="K43" i="2"/>
  <c r="T42" i="2"/>
  <c r="N42" i="2"/>
  <c r="K42" i="2"/>
  <c r="T41" i="2"/>
  <c r="N41" i="2"/>
  <c r="K41" i="2"/>
  <c r="T40" i="2"/>
  <c r="N40" i="2"/>
  <c r="K40" i="2"/>
  <c r="T39" i="2"/>
  <c r="N39" i="2"/>
  <c r="K39" i="2"/>
  <c r="T38" i="2"/>
  <c r="N38" i="2"/>
  <c r="K38" i="2"/>
  <c r="T37" i="2"/>
  <c r="N37" i="2"/>
  <c r="K37" i="2"/>
  <c r="T36" i="2"/>
  <c r="N36" i="2"/>
  <c r="K36" i="2"/>
  <c r="T35" i="2"/>
  <c r="N35" i="2"/>
  <c r="K35" i="2"/>
  <c r="T34" i="2"/>
  <c r="N34" i="2"/>
  <c r="K34" i="2"/>
  <c r="T33" i="2"/>
  <c r="N33" i="2"/>
  <c r="K33" i="2"/>
  <c r="T32" i="2"/>
  <c r="N32" i="2"/>
  <c r="K32" i="2"/>
  <c r="T31" i="2"/>
  <c r="N31" i="2"/>
  <c r="K31" i="2"/>
  <c r="T30" i="2"/>
  <c r="N30" i="2"/>
  <c r="K30" i="2"/>
  <c r="T29" i="2"/>
  <c r="N29" i="2"/>
  <c r="K29" i="2"/>
  <c r="T28" i="2"/>
  <c r="N28" i="2"/>
  <c r="K28" i="2"/>
  <c r="T27" i="2"/>
  <c r="N27" i="2"/>
  <c r="K27" i="2"/>
  <c r="T26" i="2"/>
  <c r="N26" i="2"/>
  <c r="K26" i="2"/>
  <c r="T25" i="2"/>
  <c r="N25" i="2"/>
  <c r="K25" i="2"/>
  <c r="T24" i="2"/>
  <c r="N24" i="2"/>
  <c r="K24" i="2"/>
  <c r="T23" i="2"/>
  <c r="Q23" i="2"/>
  <c r="N23" i="2"/>
  <c r="K23" i="2"/>
  <c r="T22" i="2"/>
  <c r="N22" i="2"/>
  <c r="K22" i="2"/>
  <c r="T21" i="2"/>
  <c r="N21" i="2"/>
  <c r="K21" i="2"/>
  <c r="T20" i="2"/>
  <c r="N20" i="2"/>
  <c r="K20" i="2"/>
  <c r="T19" i="2"/>
  <c r="N19" i="2"/>
  <c r="K19" i="2"/>
  <c r="T18" i="2"/>
  <c r="N18" i="2"/>
  <c r="K18" i="2"/>
  <c r="T17" i="2"/>
  <c r="N17" i="2"/>
  <c r="K17" i="2"/>
  <c r="T16" i="2"/>
  <c r="N16" i="2"/>
  <c r="K16" i="2"/>
  <c r="T15" i="2"/>
  <c r="N15" i="2"/>
  <c r="K15" i="2"/>
  <c r="T14" i="2"/>
  <c r="N14" i="2"/>
  <c r="K14" i="2"/>
  <c r="T13" i="2"/>
  <c r="Q13" i="2"/>
  <c r="N13" i="2"/>
  <c r="K13" i="2"/>
  <c r="T12" i="2"/>
  <c r="N12" i="2"/>
  <c r="K12" i="2"/>
  <c r="T11" i="2"/>
  <c r="N11" i="2"/>
  <c r="K11" i="2"/>
  <c r="T10" i="2"/>
  <c r="N10" i="2"/>
  <c r="K10" i="2"/>
  <c r="T9" i="2"/>
  <c r="N9" i="2"/>
  <c r="K9" i="2"/>
  <c r="T8" i="2"/>
  <c r="N8" i="2"/>
  <c r="K8" i="2"/>
  <c r="T7" i="2"/>
  <c r="N7" i="2"/>
  <c r="K7" i="2"/>
  <c r="T6" i="2"/>
  <c r="N6" i="2"/>
  <c r="K6" i="2"/>
  <c r="T5" i="2"/>
  <c r="N5" i="2"/>
  <c r="K5" i="2"/>
  <c r="T4" i="2"/>
  <c r="N4" i="2"/>
  <c r="K4" i="2"/>
  <c r="T3" i="2"/>
  <c r="Q3" i="2"/>
  <c r="N3" i="2"/>
  <c r="K3" i="2"/>
  <c r="T2" i="2"/>
  <c r="N2" i="2"/>
  <c r="K2" i="2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M91" i="1"/>
  <c r="M97" i="1" s="1"/>
  <c r="M90" i="1"/>
  <c r="R92" i="2" l="1"/>
  <c r="M92" i="2"/>
  <c r="W91" i="2"/>
  <c r="W90" i="2"/>
  <c r="K91" i="2"/>
  <c r="T91" i="2"/>
  <c r="I92" i="2"/>
  <c r="Q80" i="2"/>
  <c r="Q87" i="2"/>
  <c r="N90" i="2"/>
  <c r="Q72" i="2"/>
  <c r="Q83" i="2"/>
  <c r="Q70" i="2"/>
  <c r="T90" i="2"/>
  <c r="K90" i="2"/>
  <c r="L92" i="2"/>
  <c r="U90" i="2"/>
  <c r="Q85" i="2"/>
  <c r="Q2" i="2"/>
  <c r="Q4" i="2"/>
  <c r="Q6" i="2"/>
  <c r="Q8" i="2"/>
  <c r="Q10" i="2"/>
  <c r="Q12" i="2"/>
  <c r="Q14" i="2"/>
  <c r="Q16" i="2"/>
  <c r="Q18" i="2"/>
  <c r="Q20" i="2"/>
  <c r="Q22" i="2"/>
  <c r="Q24" i="2"/>
  <c r="Q26" i="2"/>
  <c r="Q28" i="2"/>
  <c r="Q30" i="2"/>
  <c r="Q32" i="2"/>
  <c r="Q34" i="2"/>
  <c r="Q36" i="2"/>
  <c r="Q38" i="2"/>
  <c r="Q40" i="2"/>
  <c r="Q42" i="2"/>
  <c r="Q44" i="2"/>
  <c r="Q46" i="2"/>
  <c r="Q48" i="2"/>
  <c r="Q50" i="2"/>
  <c r="Q52" i="2"/>
  <c r="Q54" i="2"/>
  <c r="Q56" i="2"/>
  <c r="Q58" i="2"/>
  <c r="Q60" i="2"/>
  <c r="Q62" i="2"/>
  <c r="Q64" i="2"/>
  <c r="Q66" i="2"/>
  <c r="Q78" i="2"/>
  <c r="Q86" i="2"/>
  <c r="Q7" i="2"/>
  <c r="Q15" i="2"/>
  <c r="Q19" i="2"/>
  <c r="Q27" i="2"/>
  <c r="Q29" i="2"/>
  <c r="Q31" i="2"/>
  <c r="Q33" i="2"/>
  <c r="Q35" i="2"/>
  <c r="Q37" i="2"/>
  <c r="Q39" i="2"/>
  <c r="Q41" i="2"/>
  <c r="Q43" i="2"/>
  <c r="Q45" i="2"/>
  <c r="Q47" i="2"/>
  <c r="Q49" i="2"/>
  <c r="Q51" i="2"/>
  <c r="Q53" i="2"/>
  <c r="Q55" i="2"/>
  <c r="Q57" i="2"/>
  <c r="Q59" i="2"/>
  <c r="Q61" i="2"/>
  <c r="Q63" i="2"/>
  <c r="Q65" i="2"/>
  <c r="Q67" i="2"/>
  <c r="Q84" i="2"/>
  <c r="Q5" i="2"/>
  <c r="Q11" i="2"/>
  <c r="Q25" i="2"/>
  <c r="Q69" i="2"/>
  <c r="Q71" i="2"/>
  <c r="Q73" i="2"/>
  <c r="Q75" i="2"/>
  <c r="Q77" i="2"/>
  <c r="N68" i="2"/>
  <c r="N91" i="2" s="1"/>
  <c r="Q9" i="2"/>
  <c r="Q17" i="2"/>
  <c r="Q21" i="2"/>
  <c r="Q82" i="2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2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W92" i="2" l="1"/>
  <c r="N92" i="2"/>
  <c r="T92" i="2"/>
  <c r="K92" i="2"/>
  <c r="Q91" i="2"/>
  <c r="U91" i="2"/>
  <c r="U92" i="2" s="1"/>
  <c r="Q90" i="2"/>
  <c r="L90" i="1"/>
  <c r="K90" i="1"/>
  <c r="I91" i="1"/>
  <c r="I90" i="1"/>
  <c r="O91" i="1"/>
  <c r="O90" i="1"/>
  <c r="R91" i="1"/>
  <c r="R90" i="1"/>
  <c r="U91" i="1"/>
  <c r="U90" i="1"/>
  <c r="L68" i="1"/>
  <c r="Q92" i="2" l="1"/>
  <c r="N68" i="1"/>
  <c r="L91" i="1"/>
  <c r="T91" i="1"/>
  <c r="T90" i="1"/>
  <c r="Q90" i="1" l="1"/>
  <c r="K91" i="1" l="1"/>
  <c r="N91" i="1"/>
  <c r="Q91" i="1"/>
  <c r="N90" i="1"/>
  <c r="I92" i="1"/>
  <c r="T92" i="1"/>
  <c r="O92" i="1"/>
  <c r="R92" i="1"/>
  <c r="L92" i="1"/>
  <c r="Q92" i="1" l="1"/>
  <c r="N92" i="1"/>
  <c r="K92" i="1"/>
  <c r="U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tc={67E84062-DF68-4DD2-96DE-78F7BEE30AAC}</author>
    <author>tc={16829E5B-DD2C-4987-A9E6-AE9841C4D6C1}</author>
    <author>tc={B94F1D31-7A43-4FFC-B431-C284254C2977}</author>
    <author>tc={5E224DDD-3AA0-4BCD-80C1-AE5D88A68E16}</author>
    <author>tc={7AD31841-636E-45ED-89CB-7A53B6D8D7D4}</author>
    <author>tc={40629696-3CCD-48C9-9825-C9E28C9CC3D1}</author>
    <author>tc={B4E668DA-ABDC-4B3B-8F9D-39B3FCA64FA3}</author>
    <author>tc={74292B13-11D9-4D01-B052-BBACD588C58D}</author>
    <author>tc={9CD5E1E6-004E-4CEC-9160-3FF62A212283}</author>
    <author>tc={362503B8-F22A-4495-9B0A-E7A750C4CB2B}</author>
    <author>tc={F0F0D51D-E4EF-43AD-97B9-E2953D44590D}</author>
    <author>tc={1926D3AD-54DB-41C8-B1A8-03F2BAD5D565}</author>
    <author>tc={8A719D6B-4727-4A9A-BD0C-781706ECC8ED}</author>
    <author>tc={A39AE110-00CC-4F5E-BEA7-925800234D2B}</author>
    <author>tc={D2271A14-5ED2-4808-9630-0874B5EA61E6}</author>
    <author>tc={0B204EC5-73E4-4353-8F9D-14A37912804C}</author>
  </authors>
  <commentList>
    <comment ref="B1" authorId="0" shapeId="0" xr:uid="{67E84062-DF68-4DD2-96DE-78F7BEE30AA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Transpor metas atualizadas ou manter?
Responder:
    Atualizar metas</t>
      </text>
    </comment>
    <comment ref="M1" authorId="1" shapeId="0" xr:uid="{16829E5B-DD2C-4987-A9E6-AE9841C4D6C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Atualizado conforme as deliberações de indicação de 2025</t>
      </text>
    </comment>
    <comment ref="I5" authorId="2" shapeId="0" xr:uid="{B94F1D31-7A43-4FFC-B431-C284254C297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 1.239.840,32 na CFURH 
e 0,00 na cobrança</t>
      </text>
    </comment>
    <comment ref="I6" authorId="3" shapeId="0" xr:uid="{5E224DDD-3AA0-4BCD-80C1-AE5D88A68E1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 1.239.840,32 na CFURH 
e 0,00 na cobrança</t>
      </text>
    </comment>
    <comment ref="C7" authorId="4" shapeId="0" xr:uid="{7AD31841-636E-45ED-89CB-7A53B6D8D7D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Talvez irá para federal para 2025/2026 - A confirmar
Responder:
    Mantido na Estadual</t>
      </text>
    </comment>
    <comment ref="I18" authorId="5" shapeId="0" xr:uid="{40629696-3CCD-48C9-9825-C9E28C9CC3D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+     1.499.923,35  para CFURH</t>
      </text>
    </comment>
    <comment ref="L21" authorId="6" shapeId="0" xr:uid="{B4E668DA-ABDC-4B3B-8F9D-39B3FCA64FA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Considerar em qual ano?
Responder:
    Alocar em 2026 para federal - zerar na estadual e aportar 1,5 M em outra ação
Responder:
    Inserir linha recurso federal - justificar relatorio de stiuaçao</t>
      </text>
    </comment>
    <comment ref="O22" authorId="7" shapeId="0" xr:uid="{74292B13-11D9-4D01-B052-BBACD588C58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Será atualizado no próximo PAP 26-30 - com um montante de 1,5 milhões</t>
      </text>
    </comment>
    <comment ref="L32" authorId="8" shapeId="0" xr:uid="{9CD5E1E6-004E-4CEC-9160-3FF62A21228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se mantém valor
Responder:
    manter</t>
      </text>
    </comment>
    <comment ref="O33" authorId="9" shapeId="0" xr:uid="{362503B8-F22A-4495-9B0A-E7A750C4CB2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
Responder:
    mantida
Responder:
    mantido</t>
      </text>
    </comment>
    <comment ref="L34" authorId="10" shapeId="0" xr:uid="{F0F0D51D-E4EF-43AD-97B9-E2953D44590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
Responder:
    Ação zerada e remanejar 40.000 , justificar ação no RS
Responder:
    A ação não possui objeto de contratação, atendido pela  SE, conforme demanda</t>
      </text>
    </comment>
    <comment ref="L35" authorId="11" shapeId="0" xr:uid="{1926D3AD-54DB-41C8-B1A8-03F2BAD5D56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
Responder:
    Ação zerada, aporte de 300 mil em outra ação</t>
      </text>
    </comment>
    <comment ref="C44" authorId="12" shapeId="0" xr:uid="{8A719D6B-4727-4A9A-BD0C-781706ECC8E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Será encaminhado ofício informando indicação maior do que previsto</t>
      </text>
    </comment>
    <comment ref="P44" authorId="13" shapeId="0" xr:uid="{A39AE110-00CC-4F5E-BEA7-925800234D2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 de 2025 alocado para perdas
Responder:
    1,5 milhão previsto + 2,9 milhões de saldo de 2025</t>
      </text>
    </comment>
    <comment ref="C87" authorId="14" shapeId="0" xr:uid="{D2271A14-5ED2-4808-9630-0874B5EA61E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Incluída na ação referente a realizaçao de processos formativos - ID 01.11.03.01 - PAP PCJ 21- 25</t>
      </text>
    </comment>
    <comment ref="M97" authorId="15" shapeId="0" xr:uid="{0B204EC5-73E4-4353-8F9D-14A37912804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Aportar saldo em perdas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tc={89EE8832-7956-4645-9366-D10EBF021F75}</author>
    <author>tc={8F11BC27-695A-4A96-AB36-29360DFC7215}</author>
    <author>tc={F5B2C5B2-5DCE-4173-B3A8-AE4C6BB77D0A}</author>
    <author>tc={AC935103-CCB2-470C-802F-55E88E42D403}</author>
    <author>tc={185519CC-8892-4338-8985-6ED6A10CB2C8}</author>
    <author>tc={B40877FE-FC26-490F-86FE-DC377D898A1A}</author>
    <author>tc={84729109-7151-4215-9BA1-AD01F4A53DAC}</author>
    <author>tc={575B90F4-ABDC-4F2F-98E3-E51A39AF9D45}</author>
    <author>tc={5E3DA1A9-2A52-4F70-A4AA-B894CAE15215}</author>
    <author>tc={E32005AC-C76F-4129-B06B-AC0C6CAB4310}</author>
  </authors>
  <commentList>
    <comment ref="B1" authorId="0" shapeId="0" xr:uid="{89EE8832-7956-4645-9366-D10EBF021F7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Transpor metas atualizadas ou manter?
Responder:
    Atualizar metas</t>
      </text>
    </comment>
    <comment ref="J1" authorId="1" shapeId="0" xr:uid="{8F11BC27-695A-4A96-AB36-29360DFC721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Atualizado conforme as deliberações de indicação de 2025</t>
      </text>
    </comment>
    <comment ref="C7" authorId="2" shapeId="0" xr:uid="{F5B2C5B2-5DCE-4173-B3A8-AE4C6BB77D0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Talvez irá para federal para 2025/2026 - A confirmar
Responder:
    Mantido na Estadual</t>
      </text>
    </comment>
    <comment ref="I21" authorId="3" shapeId="0" xr:uid="{AC935103-CCB2-470C-802F-55E88E42D40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Considerar em qual ano?
Responder:
    Alocar em 2026 para federal - zerar na estadual e aportar 1,5 M em outra ação
Responder:
    Inserir linha recurso federal - justificar relatorio de stiuaçao</t>
      </text>
    </comment>
    <comment ref="I32" authorId="4" shapeId="0" xr:uid="{185519CC-8892-4338-8985-6ED6A10CB2C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se mantém valor
Responder:
    manter</t>
      </text>
    </comment>
    <comment ref="I34" authorId="5" shapeId="0" xr:uid="{B40877FE-FC26-490F-86FE-DC377D898A1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
Responder:
    Ação zerada e remanejar 40.000 , justificar ação no RS
Responder:
    A ação não possui objeto de contratação, atendido pela  SE, conforme demanda</t>
      </text>
    </comment>
    <comment ref="I35" authorId="6" shapeId="0" xr:uid="{84729109-7151-4215-9BA1-AD01F4A53DA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
Responder:
    Ação zerada, aporte de 300 mil em outra ação</t>
      </text>
    </comment>
    <comment ref="C44" authorId="7" shapeId="0" xr:uid="{575B90F4-ABDC-4F2F-98E3-E51A39AF9D4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Será encaminhado ofício informando indicação maior do que previsto</t>
      </text>
    </comment>
    <comment ref="C87" authorId="8" shapeId="0" xr:uid="{5E3DA1A9-2A52-4F70-A4AA-B894CAE1521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Incluída na ação referente a realizaçao de processos formativos - ID 01.11.03.01 - PAP PCJ 21- 25</t>
      </text>
    </comment>
    <comment ref="J97" authorId="9" shapeId="0" xr:uid="{E32005AC-C76F-4129-B06B-AC0C6CAB431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Aportar saldo em perdas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tc={9D75314B-412B-4628-A509-33828D84619C}</author>
    <author>tc={FD512885-C25D-40BD-9FC5-74E7DBFCAC0F}</author>
    <author>tc={48D1EE8D-5E36-493F-9D8B-9781A68F41EB}</author>
    <author>tc={84C6FD6D-762A-41CC-B316-0FBF84783975}</author>
    <author>tc={80F62A73-CB89-4EA3-9599-C61A7E09B581}</author>
    <author>tc={DAF820F1-D490-44B1-80E4-877BFA000DE9}</author>
    <author>tc={5FE279F4-C9AD-429F-94EF-542D1FF175EB}</author>
    <author>tc={B07CE57A-76C2-4943-90C0-88A46837FA25}</author>
    <author>tc={C71344F0-91DC-42A5-B672-E0D229CE5C9F}</author>
    <author>tc={3B3C4988-1AAC-4D28-81C1-46A50D6A7F81}</author>
    <author>tc={D80478E7-3194-429E-A2B8-ABB53117BBDD}</author>
    <author>tc={A83C4435-281A-410B-B2D6-A97898A55389}</author>
    <author>tc={1D0F625A-C629-487F-AAC5-F196C7CFAFB3}</author>
    <author>tc={528DC493-681B-4113-BA40-40D20B78B4C7}</author>
    <author>tc={30FB7784-9D69-4644-9A97-599B9467015F}</author>
    <author>tc={D62C1205-6D6A-49C8-AE8B-1B16D933EC4A}</author>
  </authors>
  <commentList>
    <comment ref="B1" authorId="0" shapeId="0" xr:uid="{9D75314B-412B-4628-A509-33828D84619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Transpor metas atualizadas ou manter?
Responder:
    Atualizar metas</t>
      </text>
    </comment>
    <comment ref="M1" authorId="1" shapeId="0" xr:uid="{FD512885-C25D-40BD-9FC5-74E7DBFCAC0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Atualizado conforme as deliberações de indicação de 2025</t>
      </text>
    </comment>
    <comment ref="I5" authorId="2" shapeId="0" xr:uid="{48D1EE8D-5E36-493F-9D8B-9781A68F41E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 1.239.840,32 na CFURH 
e 0,00 na cobrança</t>
      </text>
    </comment>
    <comment ref="I6" authorId="3" shapeId="0" xr:uid="{84C6FD6D-762A-41CC-B316-0FBF8478397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 1.239.840,32 na CFURH 
e 0,00 na cobrança</t>
      </text>
    </comment>
    <comment ref="C7" authorId="4" shapeId="0" xr:uid="{80F62A73-CB89-4EA3-9599-C61A7E09B58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Talvez irá para federal para 2025/2026 - A confirmar
Responder:
    Mantido na Estadual</t>
      </text>
    </comment>
    <comment ref="I18" authorId="5" shapeId="0" xr:uid="{DAF820F1-D490-44B1-80E4-877BFA000DE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+     1.499.923,35  para CFURH</t>
      </text>
    </comment>
    <comment ref="L21" authorId="6" shapeId="0" xr:uid="{5FE279F4-C9AD-429F-94EF-542D1FF175E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Considerar em qual ano?
Responder:
    Alocar em 2026 para federal - zerar na estadual e aportar 1,5 M em outra ação
Responder:
    Inserir linha recurso federal - justificar relatorio de stiuaçao</t>
      </text>
    </comment>
    <comment ref="O22" authorId="7" shapeId="0" xr:uid="{B07CE57A-76C2-4943-90C0-88A46837FA2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Será atualizado no próximo PAP 26-30 - com um montante de 1,5 milhões</t>
      </text>
    </comment>
    <comment ref="L32" authorId="8" shapeId="0" xr:uid="{C71344F0-91DC-42A5-B672-E0D229CE5C9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se mantém valor
Responder:
    manter</t>
      </text>
    </comment>
    <comment ref="O33" authorId="9" shapeId="0" xr:uid="{3B3C4988-1AAC-4D28-81C1-46A50D6A7F8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
Responder:
    mantida
Responder:
    mantido</t>
      </text>
    </comment>
    <comment ref="L34" authorId="10" shapeId="0" xr:uid="{D80478E7-3194-429E-A2B8-ABB53117BBD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
Responder:
    Ação zerada e remanejar 40.000 , justificar ação no RS
Responder:
    A ação não possui objeto de contratação, atendido pela  SE, conforme demanda</t>
      </text>
    </comment>
    <comment ref="L35" authorId="11" shapeId="0" xr:uid="{A83C4435-281A-410B-B2D6-A97898A5538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
Responder:
    Ação zerada, aporte de 300 mil em outra ação</t>
      </text>
    </comment>
    <comment ref="C44" authorId="12" shapeId="0" xr:uid="{1D0F625A-C629-487F-AAC5-F196C7CFAFB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Será encaminhado ofício informando indicação maior do que previsto</t>
      </text>
    </comment>
    <comment ref="P44" authorId="13" shapeId="0" xr:uid="{528DC493-681B-4113-BA40-40D20B78B4C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 de 2025 alocado para perdas</t>
      </text>
    </comment>
    <comment ref="C87" authorId="14" shapeId="0" xr:uid="{30FB7784-9D69-4644-9A97-599B9467015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Incluída na ação referente a realizaçao de processos formativos - ID 01.11.03.01 - PAP PCJ 21- 25</t>
      </text>
    </comment>
    <comment ref="M97" authorId="15" shapeId="0" xr:uid="{D62C1205-6D6A-49C8-AE8B-1B16D933EC4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Aportar saldo em perdas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tc={7F9E9715-9CDE-42D3-ABA1-ABB90CC16017}</author>
  </authors>
  <commentList>
    <comment ref="I18" authorId="0" shapeId="0" xr:uid="{7F9E9715-9CDE-42D3-ABA1-ABB90CC1601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+     1.499.923,35  para CFURH</t>
      </text>
    </comment>
  </commentList>
</comments>
</file>

<file path=xl/sharedStrings.xml><?xml version="1.0" encoding="utf-8"?>
<sst xmlns="http://schemas.openxmlformats.org/spreadsheetml/2006/main" count="3229" uniqueCount="255">
  <si>
    <t>SubPDC</t>
  </si>
  <si>
    <t>Meta do quadriênio</t>
  </si>
  <si>
    <t>Ação</t>
  </si>
  <si>
    <t>Área de abrangência da ação</t>
  </si>
  <si>
    <t>Nome da 
área de abrangência</t>
  </si>
  <si>
    <t>Prioridade de execução cf. Delib. CRH 254/21</t>
  </si>
  <si>
    <t>Executor 
da Ação (segmento)</t>
  </si>
  <si>
    <t>Executor da Ação 
(nome da entidade ou órgão)</t>
  </si>
  <si>
    <t>Recursos financeiros (R$)  - 2024 - Atualizado 2024</t>
  </si>
  <si>
    <t>Recursos financeiros (R$)  - 2024 - Atualizado 2025</t>
  </si>
  <si>
    <t>Recursos financeiros (R$)  - 2024_variação</t>
  </si>
  <si>
    <t>Recursos financeiros (R$)  - 2025 - Atualizado 2024</t>
  </si>
  <si>
    <t>Recursos financeiros (R$)  - 2025 - Atualizado 2025</t>
  </si>
  <si>
    <t>Recursos financeiros (R$)  - 2025_variação</t>
  </si>
  <si>
    <t>Recursos financeiros (R$)  - 2026 - Atualizado 2024</t>
  </si>
  <si>
    <t>Recursos financeiros (R$)  - 2026 - Atualizado 2025</t>
  </si>
  <si>
    <t>Recursos financeiros (R$)  - 2026_variação</t>
  </si>
  <si>
    <t>Recursos financeiros (R$)  - 2027 - Atualizado 2024</t>
  </si>
  <si>
    <t>Recursos financeiros (R$)  - 2027 - Atualizado 2025</t>
  </si>
  <si>
    <t>Recursos financeiros (R$)  - 2027_variação</t>
  </si>
  <si>
    <t>Recursos financeiros (R$)  - TOTAL - Atualizado</t>
  </si>
  <si>
    <t>Recursos financeiros (R$)  - TOTAL_variação</t>
  </si>
  <si>
    <t xml:space="preserve">Recurso Financeiro Total </t>
  </si>
  <si>
    <t>Fonte</t>
  </si>
  <si>
    <t>Especificação de outras fontes</t>
  </si>
  <si>
    <t>1.2 - Planejamento e gestão de recursos hídricos</t>
  </si>
  <si>
    <t>01 Plano Municipal de Saneamento Rural indicado</t>
  </si>
  <si>
    <t>Fomento a Planos Municipais de Saneamento Rural</t>
  </si>
  <si>
    <t>Bacia</t>
  </si>
  <si>
    <t>Bacias PCJ, observando os municípios e ACs prioritários para saneamento rural</t>
  </si>
  <si>
    <t>PDC 1 e 2</t>
  </si>
  <si>
    <t>Município</t>
  </si>
  <si>
    <t>Prefeituras municipais</t>
  </si>
  <si>
    <t>CFURH</t>
  </si>
  <si>
    <t>03 Plano Municipal de Saneamento Rural indicado</t>
  </si>
  <si>
    <t>Cobrança Estadual</t>
  </si>
  <si>
    <t>04 Estudos indicados</t>
  </si>
  <si>
    <t>Estudos de viabilidade para aumento de regularização de vazões em mananciais existentes e novos barramentos</t>
  </si>
  <si>
    <t>Bacias PCJ, observando os municípios e ACs prioritários</t>
  </si>
  <si>
    <t>05 Planos indicados</t>
  </si>
  <si>
    <t>Elaboração dos Planos Diretores de Drenagem Urbana e Manejo de Águas Pluviais</t>
  </si>
  <si>
    <t>Municípios observando as prioridades no Plano de Bacias</t>
  </si>
  <si>
    <t>01 Plano indicado</t>
  </si>
  <si>
    <t xml:space="preserve"> 01 Estudo indicado</t>
  </si>
  <si>
    <t>Cadastro, caracterização e modelagem de cargas industriais</t>
  </si>
  <si>
    <t>Bacias PCJ</t>
  </si>
  <si>
    <t>Sociedade civil</t>
  </si>
  <si>
    <t>Agência das Bacias PCJ</t>
  </si>
  <si>
    <t>Estudos de alternativas de diminuição da carga industrial</t>
  </si>
  <si>
    <t>Bacias PCJ, especialmente em municípios prioritários para tratamento secundário, nitrogênio e fósforo</t>
  </si>
  <si>
    <t>Agência das Bacias PCJ e setor industrial;</t>
  </si>
  <si>
    <t>Elaboração de estudos sobre os impactos da cloração de efluentes nos mananciais</t>
  </si>
  <si>
    <t>Agência das Bacias PCJ, Institutos/Órgãos de ensino e pesquisa</t>
  </si>
  <si>
    <t>Elaboração de estudo do background de fósforo nos corpos hídricos das Bacias PCJ e integração no SSD</t>
  </si>
  <si>
    <t>Elaboração de estudo sobre estruturas de controle e redução de cargas difusas e definição de metodologia para identificação e priorização de áreas potencialmente afetadas por cargas difusas de origem rural e urbana</t>
  </si>
  <si>
    <t>Elaboração de um Plano de Contenção de Cargas Difusas em locais prioritários nas Bacias PCJ</t>
  </si>
  <si>
    <t>Bacias PCJ, observando as prioridades para fósforo e nitrogênio.</t>
  </si>
  <si>
    <t>Estudo para articulação entre CBHs visando a pactuação de condições de entrega</t>
  </si>
  <si>
    <t>03 Estudos indicados</t>
  </si>
  <si>
    <t>Elaboração de estudos para ampliação e melhoria dos sistemas de transporte de esgotos</t>
  </si>
  <si>
    <t>Concessionárias  de saneamento</t>
  </si>
  <si>
    <t>Elaboração de estudos para a implantação de novas ETEs visando tratamento secundário</t>
  </si>
  <si>
    <t>Municípios observando as prioridades para tratamento no Plano de Bacias</t>
  </si>
  <si>
    <t>Elaboração de estudos de melhorias da eficiência das ETEs na remoção de nutrientes</t>
  </si>
  <si>
    <t>Municípios observando as
prioridades para remoção de nitrogênio e fósforo, no Plano de Bacias</t>
  </si>
  <si>
    <t>Elaboração de ao menos 01 estudo</t>
  </si>
  <si>
    <t>Elaboração de estudos e relatórios visando o licenciamento das ETEs projetadas</t>
  </si>
  <si>
    <t>04 Planos indicados</t>
  </si>
  <si>
    <t>Elaboração e revisão de planos municipais de saneamento básico</t>
  </si>
  <si>
    <t>Elaboração e revisão de Planos de Controle e Redução de Perdas</t>
  </si>
  <si>
    <t>01 Estudo indicado</t>
  </si>
  <si>
    <t>Desenvolvimento de estudo de alternativas de aumento da disponibilidade hídrica nas sub-bacias dos rios Atibaia, Jundiaí e Capivari</t>
  </si>
  <si>
    <t>Sub-bacia</t>
  </si>
  <si>
    <t>Sub-bacias Atibaia, Jundiaí e Capivari</t>
  </si>
  <si>
    <t>Ao menos 01 estudo elaborado</t>
  </si>
  <si>
    <t>Outras</t>
  </si>
  <si>
    <t>Cobrança Federal</t>
  </si>
  <si>
    <t>Desenvolver estudo regional hidrogeológico nas Bacias PCJ</t>
  </si>
  <si>
    <t>Desenvolvimento de estudo para estimativa de balanços hídricos e recargas nas Bacias PCJ</t>
  </si>
  <si>
    <t>Instituições/Órgão de ensino e pesquisa, IG, Agência das Bacias PCJ, DAEE e outros órgãos da SIMA, IPT, CPRM, ou grupo acadêmico</t>
  </si>
  <si>
    <t>01 Empreendimento indicado</t>
  </si>
  <si>
    <t>Delimitar as principais áreas de recarga e estabelecer diretrizes de proteção</t>
  </si>
  <si>
    <t>Elaboração do estudo hidrogeológico do aquífero Tubarão</t>
  </si>
  <si>
    <t xml:space="preserve"> 01 parceria firmada</t>
  </si>
  <si>
    <t>Estabelecer parcerias para pesquisa com universidade e institutos</t>
  </si>
  <si>
    <t>Bacia Hidrográfica do rio Tietê</t>
  </si>
  <si>
    <t>CBHs de vertente - Bacia do Rio Tietê</t>
  </si>
  <si>
    <t>2.2 - Outorga de direitos de uso dos recursos hídricos</t>
  </si>
  <si>
    <t>Desenvolvimento de banco de dados de poços e suporte à decisão</t>
  </si>
  <si>
    <t>A definir</t>
  </si>
  <si>
    <t>DAEE, IGAM, Agência das Bacias PCJ</t>
  </si>
  <si>
    <t>1. Arranjo institucional formalizado; 2. Plano elaborado e executado; 3. Aumento da agilidade e precisão técnica na concessão de outorgas e maior efetividade da fiscalização</t>
  </si>
  <si>
    <t xml:space="preserve">Desenvolvimento de um plano de fiscalização de Outorgas em apoio ao órgão gestor </t>
  </si>
  <si>
    <t>2.5 - Redes de Monitoramento e Sistemas de informação sobre recursos hídricos</t>
  </si>
  <si>
    <t>02 Empreendimentos indicados</t>
  </si>
  <si>
    <t>Monitoramento de chuva, vazão, qualidade e nível de água subterrânea em pequenas bacias hidrográficas</t>
  </si>
  <si>
    <t xml:space="preserve">Disponibilização dos dados de ao menos 02 postos ativos </t>
  </si>
  <si>
    <t>Implantação, integração, operação e manutenção da rede de monitoramento quali-quantitativo das águas subterrâneas</t>
  </si>
  <si>
    <t>Contratação de 01 plano integrado de monitoramento</t>
  </si>
  <si>
    <t>Fomentar a adequação das redes de monitoramento</t>
  </si>
  <si>
    <t>Não prioritário</t>
  </si>
  <si>
    <t>CBHs de vertente - Bacia do Rio Tietê e Fundação Agência da Bacia Hidrográfica do Alto Tietê</t>
  </si>
  <si>
    <t>Contratação de plano integrado de monitoramento</t>
  </si>
  <si>
    <t>Integrar dados de monitoramento quali-quantitativos</t>
  </si>
  <si>
    <t>2.7 - Infraestrutura dos órgãos do CORHI e Agências de Bacias</t>
  </si>
  <si>
    <t>Apoio prestado</t>
  </si>
  <si>
    <t>Apoio à gestão administrativa da Fundação da Agência da Bacia Hidrográfica dos Rios Sorocaba e Médio Tietê</t>
  </si>
  <si>
    <t>Realização de um estudo sobre a implantação de agências de bacia</t>
  </si>
  <si>
    <t>Discutir a possibilidade de implantação de agências de bacia</t>
  </si>
  <si>
    <t>3.1 - Esgotamento sanitário</t>
  </si>
  <si>
    <t>08 Empreendimentos indicados</t>
  </si>
  <si>
    <t>Substituição de sistemas rudimentares de tratamento de esgoto (fossa negra) por sistemas mais eficientes</t>
  </si>
  <si>
    <t>Prioritário</t>
  </si>
  <si>
    <t xml:space="preserve">Substituição de 30 sistemas </t>
  </si>
  <si>
    <t>04 Projetos indicados</t>
  </si>
  <si>
    <t>Elaboração de projetos de ampliação e melhoria dos sistemas de transporte de esgotos</t>
  </si>
  <si>
    <t>Concessionárias de saneamento</t>
  </si>
  <si>
    <t>01 Projeto indicado</t>
  </si>
  <si>
    <t>05 Projetos indicados</t>
  </si>
  <si>
    <t>Elaboração de projetos para a implantação de novas ETEs visando tratamento secundário</t>
  </si>
  <si>
    <t>Elaboração de projetos de melhorias da eficiência das ETEs na remoção de nutrientes</t>
  </si>
  <si>
    <t>Elaboração de projetos de implantação de tecnologias de desinfecção de efluentes domésticos</t>
  </si>
  <si>
    <t>4.2 - Soluções baseadas na natureza</t>
  </si>
  <si>
    <t>Implementação da RAP-PCJ; 
Disponibilização e atualização de dados e informações sobre áreas protegidas nas Bacias PCJ;
Elaboração de diagnóstico com a mensuração dos benefícios hídricos das áreas protegidas.</t>
  </si>
  <si>
    <t>Incentivo à proteção das áreas sujeitas à restrição de uso</t>
  </si>
  <si>
    <t>ACs prioritárias conforme mapa síntese  Mapa  Conservação, recuperação de nascentes, matas ciliares e áreas de recarga</t>
  </si>
  <si>
    <t xml:space="preserve">5.1 - Controle de perdas em sistemas de abastecimento </t>
  </si>
  <si>
    <t>04 Empreendimentos indicados</t>
  </si>
  <si>
    <t>Controle de perdas em sistemas de abastecimento de água</t>
  </si>
  <si>
    <t>Para 2020, municípios prioritários indicados na Deliberação dos Comitês PCJ nº 324/2019. A partir de 2021, municípios observando as prioridades do Plano de Bacias</t>
  </si>
  <si>
    <t>Prefeituras municipais e concessionárias de saneamento</t>
  </si>
  <si>
    <t>8.1 - Capacitação técnica em planejamento e gestão de recursos hídricos</t>
  </si>
  <si>
    <t>Propostas de linhas de fomento encaminhadas para órgãos de financiamento de pesquisas.</t>
  </si>
  <si>
    <t>Elaboração de propostas para órgãos de financiamento em pesquisas</t>
  </si>
  <si>
    <t>8.2 - Educação ambiental vinculada às ações dos planos de bacias hidrográficas</t>
  </si>
  <si>
    <t>1 parcerias ou convênios firmados até 2027</t>
  </si>
  <si>
    <t>Apoio ao desenvolvimento e difusão de pesquisas e tecnologias que contribuam no enfrentamento dos desafios identificados no Plano das Bacias PCJ</t>
  </si>
  <si>
    <t>Concessionárias dos Serviços de Esgotamento Sanitário, Universidades, Consórcio PCJ.</t>
  </si>
  <si>
    <t>8.3 - Comunicação social e difusão de  informações relacionadas à gestão de recursos hídricos</t>
  </si>
  <si>
    <t>01 Emprrendimento indicado</t>
  </si>
  <si>
    <t>Apoio à regularização de outorga na área rural</t>
  </si>
  <si>
    <t>Agência das Bacias PCJ, Sindicatos rurais</t>
  </si>
  <si>
    <t>1.2 - Apoio ao planejamento</t>
  </si>
  <si>
    <t>Elaboração de estudos para ampliação e melhoria dos sistemas de coleta de esgotos</t>
  </si>
  <si>
    <t>Municípios com prioridades para coleta, no Plano de Bacias</t>
  </si>
  <si>
    <t>Criação de GT para acompanhamento</t>
  </si>
  <si>
    <t>Acompanhamento e apoio aos estudos de viabilidade, projetos de engenharia e licenciamento ambiental das barragens de Pedreira, Duas Pontes e do ribeirão Piraí e do trecho Oeste do SAR</t>
  </si>
  <si>
    <t>01 Manual elaborado</t>
  </si>
  <si>
    <t>Elaboração de um guia de manejo de drenagem e manejo de águas pluviais</t>
  </si>
  <si>
    <t>01 Estudo elaborado</t>
  </si>
  <si>
    <t>Elaboração de estudo piloto para avaliação da carga difusa de origem urbana e rural afluente nos corpos hídricos das Bacias PCJ</t>
  </si>
  <si>
    <t>Apoio operacional contínuo</t>
  </si>
  <si>
    <t>Apoio operacional para fiscalização de outorgas</t>
  </si>
  <si>
    <t>2.3 - Cobrança pelo uso dos recursos hídricos</t>
  </si>
  <si>
    <t>Apoio operacional para a área de cobrança pelo uso dos recursos hídricos</t>
  </si>
  <si>
    <t xml:space="preserve">Apoio operacional para acompanhamento de projetos da área de Sistema de Informações </t>
  </si>
  <si>
    <t>Disponibilização de dados de ao menos 36 postos ativos</t>
  </si>
  <si>
    <t>Expansão, integração, operação e manutenção da rede de monitoramento quali-quantitativo dos recursos hídricos</t>
  </si>
  <si>
    <t>Disponibilidade de ao menos 01 modelo</t>
  </si>
  <si>
    <t>Manutenção e aprimoramento de um modelo chuva-vazão para as Bacias PCJ</t>
  </si>
  <si>
    <t>01 modelo calibrado</t>
  </si>
  <si>
    <t>Aprimoramento de modelo de simulação hidrodinâmica do tempo de trânsito e do amortecimento da vazão preferencialmente à jusante do Sistema Cantareira</t>
  </si>
  <si>
    <t>2.6 - Gestão integrada dos recursos hídricos</t>
  </si>
  <si>
    <t>Contratação de ao menos 01 pessoa</t>
  </si>
  <si>
    <t>Apoio operacional para gerenciamento da implementação e da revisão do Plano de Bacias</t>
  </si>
  <si>
    <t>Remuneração de agentes técnicos e financeiros para empreendimentos deliberados pelos Comitês PCJ (apoio operacional contínuo)</t>
  </si>
  <si>
    <t>Apoio Operacional para acompanhamento de empreendimentos de demanda espontânea</t>
  </si>
  <si>
    <t>Desembolso de ao menos 50% do valor previsto</t>
  </si>
  <si>
    <t>Remuneração de agentes técnicos e financeiros para empreendimentos deliberados pelos Comitês PCJ</t>
  </si>
  <si>
    <t>Logística de Suporte às reuniões Plenárias e das CTs dos Comitês PCJ</t>
  </si>
  <si>
    <t>Apoio operacional para a Secretaria Executiva dos Comitês PCJ</t>
  </si>
  <si>
    <t>Apoio operacional para acompanhamento de ações da porção mineira</t>
  </si>
  <si>
    <t>Apoio operacional para a Área de Tecnologia da Informação - TI</t>
  </si>
  <si>
    <t>Desembolso de ao menos 70% do valor previsto</t>
  </si>
  <si>
    <t>Participação de membros dos Comitês PCJ em eventos internos das CTs e eventos externos</t>
  </si>
  <si>
    <t>Manutenção de licenciamento de sistemas de TI</t>
  </si>
  <si>
    <t>Implantação das tecnologias de desinfecção projetadas</t>
  </si>
  <si>
    <t>Municípios observando as prioridades para coliformes termotolerantes no Plano de Bacias</t>
  </si>
  <si>
    <t>Implantação das ETEs projetadas e melhorias das ETEs existentes</t>
  </si>
  <si>
    <t>Municípios observando as prioridades para tratamento  no Plano de Bacias</t>
  </si>
  <si>
    <t>Implantação das melhorias das ETEs projetadas e retrofit de ETEs para remoção de nutrientes</t>
  </si>
  <si>
    <t>03 Empreendimentos indicados</t>
  </si>
  <si>
    <t>Implantação de Unidades de Tratamento de Lodo nas ETAs</t>
  </si>
  <si>
    <t>Ao menos 01 UTLs implantada em ETA</t>
  </si>
  <si>
    <t>Elaboração de ao menos 01 projeto</t>
  </si>
  <si>
    <t>Elaboração de projetos de ampliação e melhoria dos sistemas de coleta de esgotos</t>
  </si>
  <si>
    <t>03 Emprrendimentos indicados</t>
  </si>
  <si>
    <t>Ampliações e melhoria dos sistemas de coleta de esgotos</t>
  </si>
  <si>
    <t>Ampliação dos sistemas de coleta de esgotos de pelo menos 20% dos municípios prioritários</t>
  </si>
  <si>
    <t>3.2 - Áreas contaminadas e poluição difusa</t>
  </si>
  <si>
    <t>Estudo elaborado até final de 2025</t>
  </si>
  <si>
    <t>Elaboração de projetos demonstrativos para contenção de cargas difusas de origem rural e urbana</t>
  </si>
  <si>
    <t>Todos os locais prioritários contemplados com as medidas propostas de mitigação da poluição difusa de maneira contínua até o fim de 2035</t>
  </si>
  <si>
    <t>Implantação de medidas de contenção de cargas difusas de origem rural e urbana em locais prioritários</t>
  </si>
  <si>
    <t>Bacias PCJ observando as prioridades para fósforo e nitrogênio</t>
  </si>
  <si>
    <t>4.1 - Controle de processos erosivos</t>
  </si>
  <si>
    <t>Estabilização de ao menos 10 voçorocas/ano nas propriedades que recebem projetos de recomposição florestal</t>
  </si>
  <si>
    <t>Estabilização de voçorocas nas propriedades que receberão projetos de recomposição florestal (fonte: PDRF)</t>
  </si>
  <si>
    <t>Áreas de Contribuição das Bacias PCJ prioritárias conforme mapa síntese Mapa Conservação, recuperação de nascentes, matas ciliares e áreas de recarga do Plano  de Bacias</t>
  </si>
  <si>
    <t>Recuperação de 10 hectares de áreas prioritárias por ano</t>
  </si>
  <si>
    <t>Apoio operacional para acompanhamento de projetos de assessoria ambiental</t>
  </si>
  <si>
    <t>Agência das Bacias PCJ ou Prefeituras Municipais</t>
  </si>
  <si>
    <t>Recuperação de 40 hectares de áreas prioritárias por ano</t>
  </si>
  <si>
    <t>Promoção da conservação e recuperação de nascentes, matas ciliares e áreas de recarga</t>
  </si>
  <si>
    <t>Contratação de ao menos 01 projeto aprovado no Edital anualmente</t>
  </si>
  <si>
    <t>Implementação de projetos de PSA</t>
  </si>
  <si>
    <t>Prefeituras Municipais</t>
  </si>
  <si>
    <t>4.3 - Proteção de mananciais</t>
  </si>
  <si>
    <t>Contratação da elaboração de PIPs para 1.000 hectares por ano</t>
  </si>
  <si>
    <t>Desenvolvimento e monitoramento da implementação dos PIPs</t>
  </si>
  <si>
    <t>01 Plano elaborado e ao menos 12 membros capacitados em nível de pós-graduação</t>
  </si>
  <si>
    <t>Elaboração de um Plano de Capacitação Técnica e realização de processos formativos nas áreas de atuação das Câmaras Técnicas</t>
  </si>
  <si>
    <t>Capacitação de ao menos 05 turmas por ano</t>
  </si>
  <si>
    <t>Ampliação e divulgação do programa de capacitação (Escola da Água e Saneamento), fomento e incentivo à capacitação de operadores</t>
  </si>
  <si>
    <t>Ao menos 01 processo formativo e uma campanha educativa realizada</t>
  </si>
  <si>
    <t>Realização de processos formativos e campanhas educativas sobre a realidade das Bacias PCJ</t>
  </si>
  <si>
    <t>01 Plano elaborado e ações implementadas</t>
  </si>
  <si>
    <t>Elaboração e execução de um Plano de Comunicação para o fortalecimento da comunicação entre a sociedade civil e os Comitês PCJ</t>
  </si>
  <si>
    <t>Apoio operacional para a área de comunicação social</t>
  </si>
  <si>
    <t>Materiais educativos elaborados e distribuídos, conforme planejado pelo plano de comunicação.</t>
  </si>
  <si>
    <t>Elaboração e divulgação de materiais educativos</t>
  </si>
  <si>
    <t>2.5- Redes de Monitoramento e Sistemas de informação sobre recursos hídricos</t>
  </si>
  <si>
    <t>Disponibilização de dados de ao menos 3 postos ativos</t>
  </si>
  <si>
    <t>5.1 - Controle de perdas em sistemas de abastecimento</t>
  </si>
  <si>
    <t>Ao menos 01 manutenção do projeto realizada</t>
  </si>
  <si>
    <t>Manutenção do projeto de benchmarking para o controle de perdas de água em sistemas de distribuição</t>
  </si>
  <si>
    <t>TOTAL (R$) CFURH</t>
  </si>
  <si>
    <t>TOTAL (R$) COBRANÇA PAULISTA</t>
  </si>
  <si>
    <t>TOTAL (R$) FEHIDRO</t>
  </si>
  <si>
    <t>Termos de referência; Estudo elaborado</t>
  </si>
  <si>
    <t>Elaboração de ao menos 01 Plano, considerando os trechos vulneráveis indicados no Plano de Bacias</t>
  </si>
  <si>
    <t xml:space="preserve">Ao menos 01 estudo realizado </t>
  </si>
  <si>
    <t>Estudos realizados até 2026</t>
  </si>
  <si>
    <t>Concentrações inseridas no SSD</t>
  </si>
  <si>
    <t>Estudo elaborado até final de 2026</t>
  </si>
  <si>
    <t>Ao menos 05 planos revisados/elaborados</t>
  </si>
  <si>
    <t>1. Desenvolvimento de termos de referência com arranjos institucionais e operacionais definidos; 2. Estudo desenvolvido e incorporado às práticas de gestão; 3. Validação por parte da CT-AS.</t>
  </si>
  <si>
    <t>1. Termos de referência desenvolvidos com arranjos institucionais e operacionais definidos; 2. Estudo desenvolvido e incorporado às práticas de gestão; 3. Validação por parte da CT-AS</t>
  </si>
  <si>
    <t>1. Termos de referência desenvolvidos com arranjos operacionais definidos; 2. Estudo desenvolvido com mapas e diretrizes de proteção; 3. Validação por parte da CT-AS</t>
  </si>
  <si>
    <t>1. Realizar levantamentos e diagnósticos; 2. Definir e atualizar o modelo hidrogeológico conceitual; 3. Desenvolver modelos matemáticos; 4. Propor diretrizes para gestão de água subterrânea</t>
  </si>
  <si>
    <t>Ao menos 01 parceria firmada</t>
  </si>
  <si>
    <t>Ao menos 01 banco de dados</t>
  </si>
  <si>
    <t xml:space="preserve">1. Projeto da rede; 2. Implementação da rede; 3. Operação da rede; </t>
  </si>
  <si>
    <t>Elaboração de ao menos 01 projeto por ano</t>
  </si>
  <si>
    <t>Alcance das metas intermediárias dos cenários de referência para planejamento, conforme descrito no  Plano de Bacias</t>
  </si>
  <si>
    <t>Campanhas de divulgação realizadas e suporte técnico fornecido</t>
  </si>
  <si>
    <t>01 estudo elaborado</t>
  </si>
  <si>
    <t>Ao menos 01 melhoria implantada</t>
  </si>
  <si>
    <t>Ao menos 01  ETE implantada</t>
  </si>
  <si>
    <t>Total</t>
  </si>
  <si>
    <t>03 Planos Municipais de Saneamento Rural indicados</t>
  </si>
  <si>
    <t>1 parceria ou convênio firmado até 2027</t>
  </si>
  <si>
    <t>Total disponível em CAIXA (COBRANÇA ESTADUAL)</t>
  </si>
  <si>
    <t>SALDO DISPONÍVEL  PARA APORTE</t>
  </si>
  <si>
    <t>JÁ ALOCADO EM PERDAS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</si>
</sst>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1" x14ac:knownFonts="1">
    <font>
      <sz val="11"/>
      <color theme="1"/>
      <name val="Aptos Narrow"/>
      <family val="2"/>
      <scheme val="minor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Aptos Narrow"/>
      <family val="2"/>
      <scheme val="minor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4" fillId="6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" fontId="4" fillId="6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4" fontId="4" fillId="6" borderId="5" xfId="0" applyNumberFormat="1" applyFont="1" applyFill="1" applyBorder="1" applyAlignment="1">
      <alignment horizontal="center" vertical="center" wrapText="1"/>
    </xf>
    <xf numFmtId="2" fontId="4" fillId="6" borderId="5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" fontId="6" fillId="0" borderId="0" xfId="0" applyNumberFormat="1" applyFont="1"/>
    <xf numFmtId="0" fontId="6" fillId="0" borderId="0" xfId="0" applyFont="1"/>
    <xf numFmtId="2" fontId="4" fillId="4" borderId="3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4" borderId="0" xfId="0" applyFill="1"/>
    <xf numFmtId="0" fontId="4" fillId="3" borderId="3" xfId="0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0" xfId="0" applyFill="1"/>
    <xf numFmtId="4" fontId="3" fillId="0" borderId="0" xfId="0" applyNumberFormat="1" applyFont="1"/>
    <xf numFmtId="8" fontId="0" fillId="0" borderId="0" xfId="0" applyNumberFormat="1"/>
    <xf numFmtId="4" fontId="8" fillId="0" borderId="0" xfId="0" applyNumberFormat="1" applyFont="1"/>
    <xf numFmtId="4" fontId="3" fillId="4" borderId="0" xfId="0" applyNumberFormat="1" applyFont="1" applyFill="1"/>
    <xf numFmtId="4" fontId="0" fillId="7" borderId="0" xfId="0" applyNumberFormat="1" applyFill="1"/>
    <xf numFmtId="4" fontId="6" fillId="7" borderId="0" xfId="0" applyNumberFormat="1" applyFont="1" applyFill="1"/>
    <xf numFmtId="0" fontId="1" fillId="2" borderId="8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9" fillId="8" borderId="3" xfId="0" applyNumberFormat="1" applyFont="1" applyFill="1" applyBorder="1"/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4" fontId="4" fillId="6" borderId="9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0" fontId="10" fillId="0" borderId="0" xfId="0" applyFont="1" applyFill="1"/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59"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/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Times New Roman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/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7"/>
        <color rgb="FF000000"/>
        <name val="Times New Roman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ívia Modolo" id="{4C9A8E7F-A1F2-4EC1-8F7A-379A2F9A7E21}" userId="S::livia.modolo@agencia.baciaspcj.org.br::5fad1bf4-2d8b-485f-9de5-9ffc94e1f6fc" providerId="AD"/>
  <person displayName="Laice Correia" id="{38837FCE-21A4-4070-9C76-825AC0CBB984}" userId="S::laice.correia@agencia.baciaspcj.org.br::1537cd0a-ec44-44c6-9e1d-cd5a7aad24bf" providerId="AD"/>
  <person displayName="Katia Cezarino" id="{B9F56A1F-808F-4816-BB19-B7E046194BAA}" userId="S::katia.cezarino@agencia.baciaspcj.org.br::0c03bd43-d2cd-4cb0-a5f7-50ab9339efff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87BDCB-77B6-41AA-9935-46EB44D031FD}" name="Tabela1367981011122" displayName="Tabela1367981011122" ref="A1:Y88" totalsRowShown="0" headerRowDxfId="58" dataDxfId="56" headerRowBorderDxfId="57" tableBorderDxfId="55" totalsRowBorderDxfId="54">
  <autoFilter ref="A1:Y88" xr:uid="{26EAAA91-B39C-4213-B387-C2BCB6C84FC3}"/>
  <tableColumns count="25">
    <tableColumn id="1" xr3:uid="{2435C6E6-BEA2-4D1B-85C9-C3CE6DACD0BF}" name="SubPDC" dataDxfId="53"/>
    <tableColumn id="3" xr3:uid="{C6D95AD7-B0F9-41FE-BB45-6C7BCBAFD5D3}" name="Meta do quadriênio" dataDxfId="52"/>
    <tableColumn id="4" xr3:uid="{B4A65395-DA42-45C2-B3EF-047AB3416788}" name="Ação" dataDxfId="51"/>
    <tableColumn id="5" xr3:uid="{D52B5862-87F8-4038-AB7B-D65F058D6D1A}" name="Área de abrangência da ação" dataDxfId="50"/>
    <tableColumn id="6" xr3:uid="{9A0FDE57-727F-4F9F-AD4E-C6104DAF0D8A}" name="Nome da _x000a_área de abrangência" dataDxfId="49"/>
    <tableColumn id="7" xr3:uid="{9A7349C1-1576-4942-9CB0-A5D9604173D2}" name="Prioridade de execução cf. Delib. CRH 254/21" dataDxfId="48"/>
    <tableColumn id="8" xr3:uid="{CEA11AD9-24FB-4CE4-B8EE-DD6647B5FF52}" name="Executor _x000a_da Ação (segmento)" dataDxfId="47"/>
    <tableColumn id="9" xr3:uid="{6C060A19-2AE0-4DA8-ADEC-DDAE3FA5708A}" name="Executor da Ação _x000a_(nome da entidade ou órgão)" dataDxfId="46"/>
    <tableColumn id="2" xr3:uid="{3C07F18F-484C-48BF-8D35-8E5D0F8D397C}" name="Recursos financeiros (R$)  - 2024 - Atualizado 2024" dataDxfId="45"/>
    <tableColumn id="10" xr3:uid="{802F7A17-8667-45D9-8324-2DB21B498936}" name="Recursos financeiros (R$)  - 2024 - Atualizado 2025" dataDxfId="44"/>
    <tableColumn id="20" xr3:uid="{6AB3564D-8556-450E-8A46-C9DE7AB06B29}" name="Recursos financeiros (R$)  - 2024_variação" dataDxfId="43">
      <calculatedColumnFormula>Tabela1367981011122[[#This Row],[Recursos financeiros (R$)  - 2024 - Atualizado 2024]]-Tabela1367981011122[[#This Row],[Recursos financeiros (R$)  - 2024 - Atualizado 2025]]</calculatedColumnFormula>
    </tableColumn>
    <tableColumn id="12" xr3:uid="{366FDB64-31EB-4CFD-91EE-A2B7E7FB7C8C}" name="Recursos financeiros (R$)  - 2025 - Atualizado 2024" dataDxfId="42"/>
    <tableColumn id="13" xr3:uid="{FD7DD8F5-3535-4E10-AD46-C51DBFCBC998}" name="Recursos financeiros (R$)  - 2025 - Atualizado 2025" dataDxfId="41"/>
    <tableColumn id="23" xr3:uid="{32269D36-9EDC-4C72-956C-DB6F677FD1C3}" name="Recursos financeiros (R$)  - 2025_variação" dataDxfId="40">
      <calculatedColumnFormula>Tabela1367981011122[[#This Row],[Recursos financeiros (R$)  - 2025 - Atualizado 2024]]-Tabela1367981011122[[#This Row],[Recursos financeiros (R$)  - 2025 - Atualizado 2025]]</calculatedColumnFormula>
    </tableColumn>
    <tableColumn id="14" xr3:uid="{F04514E5-6C4C-456A-9AB1-DA01EA1E2039}" name="Recursos financeiros (R$)  - 2026 - Atualizado 2024" dataDxfId="39"/>
    <tableColumn id="11" xr3:uid="{1C41240F-E847-46C5-BED3-AD26569272C8}" name="Recursos financeiros (R$)  - 2026 - Atualizado 2025" dataDxfId="38">
      <calculatedColumnFormula>Tabela1367981011122[[#This Row],[Recursos financeiros (R$)  - 2026 - Atualizado 2024]]</calculatedColumnFormula>
    </tableColumn>
    <tableColumn id="27" xr3:uid="{8D6BC921-CB27-4F01-BC4F-CD05C1BC244C}" name="Recursos financeiros (R$)  - 2026_variação" dataDxfId="37">
      <calculatedColumnFormula>Tabela1367981011122[[#This Row],[Recursos financeiros (R$)  - 2026 - Atualizado 2024]]-Tabela1367981011122[[#This Row],[Recursos financeiros (R$)  - 2026 - Atualizado 2025]]</calculatedColumnFormula>
    </tableColumn>
    <tableColumn id="19" xr3:uid="{BF6A2493-6107-4411-A2AC-37CA3FBB3FDD}" name="Recursos financeiros (R$)  - 2027 - Atualizado 2024" dataDxfId="36"/>
    <tableColumn id="15" xr3:uid="{DDF0A662-29EE-4995-BCE4-12DB2CC8BD64}" name="Recursos financeiros (R$)  - 2027 - Atualizado 2025" dataDxfId="35"/>
    <tableColumn id="26" xr3:uid="{69FD27A7-51CB-494A-BBA0-DF1A22B0E5A7}" name="Recursos financeiros (R$)  - 2027_variação" dataDxfId="34"/>
    <tableColumn id="21" xr3:uid="{A6030861-9A2C-4DB0-8E2F-ED102D6C3B73}" name="Recursos financeiros (R$)  - TOTAL - Atualizado" dataDxfId="33">
      <calculatedColumnFormula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calculatedColumnFormula>
    </tableColumn>
    <tableColumn id="29" xr3:uid="{FCFF5A56-E26B-4839-9F07-4468F33963E9}" name="Recursos financeiros (R$)  - TOTAL_variação" dataDxfId="32"/>
    <tableColumn id="16" xr3:uid="{4FDCB4CD-262C-4A39-B8D3-866996674160}" name="Recurso Financeiro Total " dataDxfId="31">
      <calculatedColumnFormula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calculatedColumnFormula>
    </tableColumn>
    <tableColumn id="17" xr3:uid="{76DF2C8B-4C09-45C3-95FC-DBE3BA410639}" name="Fonte" dataDxfId="30"/>
    <tableColumn id="18" xr3:uid="{7231F9A4-232C-480B-92B5-7D1D96851F62}" name="Especificação de outras fontes" dataDxfId="2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EAAA91-B39C-4213-B387-C2BCB6C84FC3}" name="Tabela136798101112" displayName="Tabela136798101112" ref="A1:X88" totalsRowShown="0" headerRowDxfId="28" dataDxfId="26" headerRowBorderDxfId="27" tableBorderDxfId="25" totalsRowBorderDxfId="24">
  <autoFilter ref="A1:X88" xr:uid="{26EAAA91-B39C-4213-B387-C2BCB6C84FC3}"/>
  <tableColumns count="24">
    <tableColumn id="1" xr3:uid="{31A07BEC-986E-481C-BC68-43064E362870}" name="SubPDC" dataDxfId="23"/>
    <tableColumn id="3" xr3:uid="{91D5E096-5F44-4B25-80C9-503319857A1E}" name="Meta do quadriênio" dataDxfId="22"/>
    <tableColumn id="4" xr3:uid="{329179E7-6E84-4FCF-9DA9-7CA9971CFB2D}" name="Ação" dataDxfId="21"/>
    <tableColumn id="5" xr3:uid="{86E956B8-CCC3-4EA4-9F82-A282F5073AD7}" name="Área de abrangência da ação" dataDxfId="20"/>
    <tableColumn id="6" xr3:uid="{7A87F661-29F7-4050-A0DB-51346265DA11}" name="Nome da _x000a_área de abrangência" dataDxfId="19"/>
    <tableColumn id="7" xr3:uid="{AC720A3C-7AA9-45C4-A344-6D7870C70CDA}" name="Prioridade de execução cf. Delib. CRH 254/21" dataDxfId="18"/>
    <tableColumn id="8" xr3:uid="{EF5AB0D7-72D5-4993-8CC0-ED5AB2375A96}" name="Executor _x000a_da Ação (segmento)" dataDxfId="17"/>
    <tableColumn id="9" xr3:uid="{38AB613E-2FF9-4071-8444-707F69399CC1}" name="Executor da Ação _x000a_(nome da entidade ou órgão)" dataDxfId="16"/>
    <tableColumn id="2" xr3:uid="{3E76FA88-BEE8-44E1-B29A-9AD7D6A164A9}" name="Recursos financeiros (R$)  - 2024 - Atualizado 2024" dataDxfId="15"/>
    <tableColumn id="10" xr3:uid="{B9A76959-6493-4C90-864F-5D2BE22DF89C}" name="Recursos financeiros (R$)  - 2024 - Atualizado 2025" dataDxfId="14"/>
    <tableColumn id="20" xr3:uid="{5DDD7BE7-6308-4393-AE89-8A487AC8A4E6}" name="Recursos financeiros (R$)  - 2024_variação" dataDxfId="13">
      <calculatedColumnFormula>Tabela136798101112[[#This Row],[Recursos financeiros (R$)  - 2024 - Atualizado 2024]]-Tabela136798101112[[#This Row],[Recursos financeiros (R$)  - 2024 - Atualizado 2025]]</calculatedColumnFormula>
    </tableColumn>
    <tableColumn id="12" xr3:uid="{1B267A9E-2F6E-437E-BB39-77EA5B88FB36}" name="Recursos financeiros (R$)  - 2025 - Atualizado 2024" dataDxfId="12"/>
    <tableColumn id="13" xr3:uid="{8C4F4EBF-C5D0-428E-949E-ED2B50B97632}" name="Recursos financeiros (R$)  - 2025 - Atualizado 2025" dataDxfId="11"/>
    <tableColumn id="23" xr3:uid="{2C33C741-6D73-4E41-AB9F-A33AD81824D5}" name="Recursos financeiros (R$)  - 2025_variação" dataDxfId="10">
      <calculatedColumnFormula>Tabela136798101112[[#This Row],[Recursos financeiros (R$)  - 2025 - Atualizado 2024]]-Tabela136798101112[[#This Row],[Recursos financeiros (R$)  - 2025 - Atualizado 2025]]</calculatedColumnFormula>
    </tableColumn>
    <tableColumn id="14" xr3:uid="{01C5FB0F-1197-4072-8713-44DB03278924}" name="Recursos financeiros (R$)  - 2026 - Atualizado 2024" dataDxfId="9"/>
    <tableColumn id="11" xr3:uid="{BEF54C96-FD70-48BD-B291-D112C20A0EE2}" name="Recursos financeiros (R$)  - 2026 - Atualizado 2025" dataDxfId="8">
      <calculatedColumnFormula>Tabela136798101112[[#This Row],[Recursos financeiros (R$)  - 2026 - Atualizado 2024]]+2986602.66</calculatedColumnFormula>
    </tableColumn>
    <tableColumn id="27" xr3:uid="{63379405-C05A-4686-BF91-5961D707C219}" name="Recursos financeiros (R$)  - 2026_variação" dataDxfId="7">
      <calculatedColumnFormula>Tabela136798101112[[#This Row],[Recursos financeiros (R$)  - 2026 - Atualizado 2024]]-Tabela136798101112[[#This Row],[Recursos financeiros (R$)  - 2026 - Atualizado 2025]]</calculatedColumnFormula>
    </tableColumn>
    <tableColumn id="19" xr3:uid="{D04C8D74-84A5-4FDF-B780-F36CEC7A7C04}" name="Recursos financeiros (R$)  - 2027 - Atualizado 2024" dataDxfId="6"/>
    <tableColumn id="15" xr3:uid="{57DED572-D3F8-49BA-841E-F11ABB717493}" name="Recursos financeiros (R$)  - 2027 - Atualizado 2025" dataDxfId="5"/>
    <tableColumn id="26" xr3:uid="{C592A2BE-A97F-4EFD-9E82-9EA510BFF4DE}" name="Recursos financeiros (R$)  - 2027_variação" dataDxfId="4"/>
    <tableColumn id="21" xr3:uid="{F628AF68-7B30-4FE3-BF22-609C040DEF84}" name="Recursos financeiros (R$)  - TOTAL - Atualizado" dataDxfId="3">
      <calculatedColumnFormula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calculatedColumnFormula>
    </tableColumn>
    <tableColumn id="29" xr3:uid="{A0DA9CBE-F325-45F8-8837-41FBC1243F13}" name="Recursos financeiros (R$)  - TOTAL_variação" dataDxfId="2"/>
    <tableColumn id="17" xr3:uid="{36C55FFC-06D2-42C6-9354-1B508401D3DE}" name="Fonte" dataDxfId="1"/>
    <tableColumn id="18" xr3:uid="{8DBC732C-38B1-4E9D-B4D8-1CFEE455C0A4}" name="Especificação de outras fontes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4-09-23T12:56:26.04" personId="{B9F56A1F-808F-4816-BB19-B7E046194BAA}" id="{67E84062-DF68-4DD2-96DE-78F7BEE30AAC}">
    <text>Transpor metas atualizadas ou manter?</text>
  </threadedComment>
  <threadedComment ref="B1" dT="2025-09-09T12:17:51.58" personId="{B9F56A1F-808F-4816-BB19-B7E046194BAA}" id="{7CE56B81-0DF0-4CF3-8C8A-317F8825E085}" parentId="{67E84062-DF68-4DD2-96DE-78F7BEE30AAC}">
    <text>Atualizar metas</text>
  </threadedComment>
  <threadedComment ref="M1" dT="2025-09-09T14:35:37.24" personId="{4C9A8E7F-A1F2-4EC1-8F7A-379A2F9A7E21}" id="{16829E5B-DD2C-4987-A9E6-AE9841C4D6C1}">
    <text>Atualizado conforme as deliberações de indicação de 2025</text>
  </threadedComment>
  <threadedComment ref="I5" dT="2024-09-17T19:47:55.14" personId="{4C9A8E7F-A1F2-4EC1-8F7A-379A2F9A7E21}" id="{B94F1D31-7A43-4FFC-B431-C284254C2977}">
    <text xml:space="preserve"> 1.239.840,32 na CFURH 
e 0,00 na cobrança</text>
  </threadedComment>
  <threadedComment ref="I6" dT="2024-09-17T19:47:55.14" personId="{4C9A8E7F-A1F2-4EC1-8F7A-379A2F9A7E21}" id="{5E224DDD-3AA0-4BCD-80C1-AE5D88A68E16}">
    <text xml:space="preserve"> 1.239.840,32 na CFURH 
e 0,00 na cobrança</text>
  </threadedComment>
  <threadedComment ref="C7" dT="2024-04-05T18:35:19.49" personId="{B9F56A1F-808F-4816-BB19-B7E046194BAA}" id="{7AD31841-636E-45ED-89CB-7A53B6D8D7D4}">
    <text>Talvez irá para federal para 2025/2026 - A confirmar</text>
  </threadedComment>
  <threadedComment ref="C7" dT="2024-09-19T18:44:40.14" personId="{B9F56A1F-808F-4816-BB19-B7E046194BAA}" id="{8C23B79A-D821-4F28-8054-80E92AAA1FB3}" parentId="{7AD31841-636E-45ED-89CB-7A53B6D8D7D4}">
    <text>Mantido na Estadual</text>
  </threadedComment>
  <threadedComment ref="I18" dT="2024-09-17T19:47:23.45" personId="{4C9A8E7F-A1F2-4EC1-8F7A-379A2F9A7E21}" id="{40629696-3CCD-48C9-9825-C9E28C9CC3D1}">
    <text>+     1.499.923,35  para CFURH</text>
  </threadedComment>
  <threadedComment ref="L21" dT="2024-09-19T18:52:02.52" personId="{B9F56A1F-808F-4816-BB19-B7E046194BAA}" id="{B4E668DA-ABDC-4B3B-8F9D-39B3FCA64FA3}">
    <text>Considerar em qual ano?</text>
  </threadedComment>
  <threadedComment ref="L21" dT="2024-09-27T19:20:55.47" personId="{38837FCE-21A4-4070-9C76-825AC0CBB984}" id="{5F5B0547-461E-4886-A31D-670BDEB72465}" parentId="{B4E668DA-ABDC-4B3B-8F9D-39B3FCA64FA3}">
    <text>Alocar em 2026 para federal - zerar na estadual e aportar 1,5 M em outra ação</text>
  </threadedComment>
  <threadedComment ref="L21" dT="2024-09-27T19:22:24.00" personId="{38837FCE-21A4-4070-9C76-825AC0CBB984}" id="{6A694012-A28C-4F1E-B7A8-947E137AA01A}" parentId="{B4E668DA-ABDC-4B3B-8F9D-39B3FCA64FA3}">
    <text>Inserir linha recurso federal - justificar relatorio de stiuaçao</text>
  </threadedComment>
  <threadedComment ref="O22" dT="2024-09-30T12:09:30.74" personId="{38837FCE-21A4-4070-9C76-825AC0CBB984}" id="{74292B13-11D9-4D01-B052-BBACD588C58D}">
    <text>Será atualizado no próximo PAP 26-30 - com um montante de 1,5 milhões</text>
  </threadedComment>
  <threadedComment ref="L32" dT="2024-09-19T19:00:13.18" personId="{B9F56A1F-808F-4816-BB19-B7E046194BAA}" id="{9CD5E1E6-004E-4CEC-9160-3FF62A212283}">
    <text>Verificar se mantém valor</text>
  </threadedComment>
  <threadedComment ref="L32" dT="2024-09-27T19:46:03.38" personId="{38837FCE-21A4-4070-9C76-825AC0CBB984}" id="{F2FE2338-AB5E-4522-97AB-07869502EE2C}" parentId="{9CD5E1E6-004E-4CEC-9160-3FF62A212283}">
    <text>manter</text>
  </threadedComment>
  <threadedComment ref="O33" dT="2024-09-19T19:01:29.09" personId="{B9F56A1F-808F-4816-BB19-B7E046194BAA}" id="{362503B8-F22A-4495-9B0A-E7A750C4CB2B}">
    <text>verificar</text>
  </threadedComment>
  <threadedComment ref="O33" dT="2024-09-27T19:48:15.57" personId="{38837FCE-21A4-4070-9C76-825AC0CBB984}" id="{FC183AC4-68D0-40E5-9A5B-D981957F4775}" parentId="{362503B8-F22A-4495-9B0A-E7A750C4CB2B}">
    <text>mantida</text>
  </threadedComment>
  <threadedComment ref="O33" dT="2024-09-30T12:41:56.18" personId="{38837FCE-21A4-4070-9C76-825AC0CBB984}" id="{08EE5354-151D-4D20-BC46-657E1B422ACB}" parentId="{362503B8-F22A-4495-9B0A-E7A750C4CB2B}">
    <text>mantido</text>
  </threadedComment>
  <threadedComment ref="L34" dT="2024-09-19T19:01:08.37" personId="{B9F56A1F-808F-4816-BB19-B7E046194BAA}" id="{F0F0D51D-E4EF-43AD-97B9-E2953D44590D}">
    <text>verificar</text>
  </threadedComment>
  <threadedComment ref="L34" dT="2024-09-27T19:49:47.33" personId="{38837FCE-21A4-4070-9C76-825AC0CBB984}" id="{185FBE1E-A486-4E8D-AAE1-D6EDC9559105}" parentId="{F0F0D51D-E4EF-43AD-97B9-E2953D44590D}">
    <text>Ação zerada e remanejar 40.000 , justificar ação no RS</text>
  </threadedComment>
  <threadedComment ref="L34" dT="2024-09-30T12:43:34.36" personId="{38837FCE-21A4-4070-9C76-825AC0CBB984}" id="{C2566419-50BC-477F-8892-038B36635187}" parentId="{F0F0D51D-E4EF-43AD-97B9-E2953D44590D}">
    <text>A ação não possui objeto de contratação, atendido pela  SE, conforme demanda</text>
  </threadedComment>
  <threadedComment ref="L35" dT="2024-09-19T19:02:09.74" personId="{B9F56A1F-808F-4816-BB19-B7E046194BAA}" id="{1926D3AD-54DB-41C8-B1A8-03F2BAD5D565}">
    <text>verificar</text>
  </threadedComment>
  <threadedComment ref="L35" dT="2024-09-27T19:50:52.18" personId="{38837FCE-21A4-4070-9C76-825AC0CBB984}" id="{64EFBF1E-C750-43C8-8914-DAB365513712}" parentId="{1926D3AD-54DB-41C8-B1A8-03F2BAD5D565}">
    <text>Ação zerada, aporte de 300 mil em outra ação</text>
  </threadedComment>
  <threadedComment ref="C44" dT="2024-04-05T18:35:47.18" personId="{B9F56A1F-808F-4816-BB19-B7E046194BAA}" id="{8A719D6B-4727-4A9A-BD0C-781706ECC8ED}">
    <text>Será encaminhado ofício informando indicação maior do que previsto</text>
  </threadedComment>
  <threadedComment ref="P44" dT="2025-09-11T13:37:45.26" personId="{38837FCE-21A4-4070-9C76-825AC0CBB984}" id="{A39AE110-00CC-4F5E-BEA7-925800234D2B}">
    <text>Saldo de 2025 alocado para perdas</text>
  </threadedComment>
  <threadedComment ref="P44" dT="2025-09-11T14:04:39.80" personId="{38837FCE-21A4-4070-9C76-825AC0CBB984}" id="{A0264A17-41DA-4992-8FBA-C9FBA3E7D5DB}" parentId="{A39AE110-00CC-4F5E-BEA7-925800234D2B}">
    <text>1,5 milhão previsto + 2,9 milhões de saldo de 2025</text>
  </threadedComment>
  <threadedComment ref="C87" dT="2024-09-30T13:34:23.66" personId="{38837FCE-21A4-4070-9C76-825AC0CBB984}" id="{D2271A14-5ED2-4808-9630-0874B5EA61E6}">
    <text>Incluída na ação referente a realizaçao de processos formativos - ID 01.11.03.01 - PAP PCJ 21- 25</text>
  </threadedComment>
  <threadedComment ref="M97" dT="2025-09-09T12:32:57.20" personId="{B9F56A1F-808F-4816-BB19-B7E046194BAA}" id="{0B204EC5-73E4-4353-8F9D-14A37912804C}">
    <text>Aportar saldo em perdas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" dT="2024-09-23T12:56:26.04" personId="{B9F56A1F-808F-4816-BB19-B7E046194BAA}" id="{89EE8832-7956-4645-9366-D10EBF021F75}">
    <text>Transpor metas atualizadas ou manter?</text>
  </threadedComment>
  <threadedComment ref="B1" dT="2025-09-09T12:17:51.58" personId="{B9F56A1F-808F-4816-BB19-B7E046194BAA}" id="{C68D8E1C-3C59-4C9A-9D72-C45EA98B6972}" parentId="{89EE8832-7956-4645-9366-D10EBF021F75}">
    <text>Atualizar metas</text>
  </threadedComment>
  <threadedComment ref="J1" dT="2025-09-09T14:35:37.24" personId="{4C9A8E7F-A1F2-4EC1-8F7A-379A2F9A7E21}" id="{8F11BC27-695A-4A96-AB36-29360DFC7215}">
    <text>Atualizado conforme as deliberações de indicação de 2025</text>
  </threadedComment>
  <threadedComment ref="C7" dT="2024-04-05T18:35:19.49" personId="{B9F56A1F-808F-4816-BB19-B7E046194BAA}" id="{F5B2C5B2-5DCE-4173-B3A8-AE4C6BB77D0A}">
    <text>Talvez irá para federal para 2025/2026 - A confirmar</text>
  </threadedComment>
  <threadedComment ref="C7" dT="2024-09-19T18:44:40.14" personId="{B9F56A1F-808F-4816-BB19-B7E046194BAA}" id="{799CCCC4-B2D6-4897-A017-0AD1E02E774A}" parentId="{F5B2C5B2-5DCE-4173-B3A8-AE4C6BB77D0A}">
    <text>Mantido na Estadual</text>
  </threadedComment>
  <threadedComment ref="I21" dT="2024-09-19T18:52:02.52" personId="{B9F56A1F-808F-4816-BB19-B7E046194BAA}" id="{AC935103-CCB2-470C-802F-55E88E42D403}">
    <text>Considerar em qual ano?</text>
  </threadedComment>
  <threadedComment ref="I21" dT="2024-09-27T19:20:55.47" personId="{38837FCE-21A4-4070-9C76-825AC0CBB984}" id="{25193158-7E9F-4E88-BC3A-A2BEAD30AEE4}" parentId="{AC935103-CCB2-470C-802F-55E88E42D403}">
    <text>Alocar em 2026 para federal - zerar na estadual e aportar 1,5 M em outra ação</text>
  </threadedComment>
  <threadedComment ref="I21" dT="2024-09-27T19:22:24.00" personId="{38837FCE-21A4-4070-9C76-825AC0CBB984}" id="{8CD6CE52-B569-4173-B98E-1F736ED801E8}" parentId="{AC935103-CCB2-470C-802F-55E88E42D403}">
    <text>Inserir linha recurso federal - justificar relatorio de stiuaçao</text>
  </threadedComment>
  <threadedComment ref="I32" dT="2024-09-19T19:00:13.18" personId="{B9F56A1F-808F-4816-BB19-B7E046194BAA}" id="{185519CC-8892-4338-8985-6ED6A10CB2C8}">
    <text>Verificar se mantém valor</text>
  </threadedComment>
  <threadedComment ref="I32" dT="2024-09-27T19:46:03.38" personId="{38837FCE-21A4-4070-9C76-825AC0CBB984}" id="{CDE23F21-3A75-4EBF-AA2A-7AEF492E7BC9}" parentId="{185519CC-8892-4338-8985-6ED6A10CB2C8}">
    <text>manter</text>
  </threadedComment>
  <threadedComment ref="I34" dT="2024-09-19T19:01:08.37" personId="{B9F56A1F-808F-4816-BB19-B7E046194BAA}" id="{B40877FE-FC26-490F-86FE-DC377D898A1A}">
    <text>verificar</text>
  </threadedComment>
  <threadedComment ref="I34" dT="2024-09-27T19:49:47.33" personId="{38837FCE-21A4-4070-9C76-825AC0CBB984}" id="{3B29CB7D-4BCC-4A95-833C-CDD4F6968367}" parentId="{B40877FE-FC26-490F-86FE-DC377D898A1A}">
    <text>Ação zerada e remanejar 40.000 , justificar ação no RS</text>
  </threadedComment>
  <threadedComment ref="I34" dT="2024-09-30T12:43:34.36" personId="{38837FCE-21A4-4070-9C76-825AC0CBB984}" id="{15DC0D7A-5026-44B2-87E2-4ED308EC2363}" parentId="{B40877FE-FC26-490F-86FE-DC377D898A1A}">
    <text>A ação não possui objeto de contratação, atendido pela  SE, conforme demanda</text>
  </threadedComment>
  <threadedComment ref="I35" dT="2024-09-19T19:02:09.74" personId="{B9F56A1F-808F-4816-BB19-B7E046194BAA}" id="{84729109-7151-4215-9BA1-AD01F4A53DAC}">
    <text>verificar</text>
  </threadedComment>
  <threadedComment ref="I35" dT="2024-09-27T19:50:52.18" personId="{38837FCE-21A4-4070-9C76-825AC0CBB984}" id="{9C4477A5-775F-4994-AF0D-2D565FB5D59E}" parentId="{84729109-7151-4215-9BA1-AD01F4A53DAC}">
    <text>Ação zerada, aporte de 300 mil em outra ação</text>
  </threadedComment>
  <threadedComment ref="C44" dT="2024-04-05T18:35:47.18" personId="{B9F56A1F-808F-4816-BB19-B7E046194BAA}" id="{575B90F4-ABDC-4F2F-98E3-E51A39AF9D45}">
    <text>Será encaminhado ofício informando indicação maior do que previsto</text>
  </threadedComment>
  <threadedComment ref="C87" dT="2024-09-30T13:34:23.66" personId="{38837FCE-21A4-4070-9C76-825AC0CBB984}" id="{5E3DA1A9-2A52-4F70-A4AA-B894CAE15215}">
    <text>Incluída na ação referente a realizaçao de processos formativos - ID 01.11.03.01 - PAP PCJ 21- 25</text>
  </threadedComment>
  <threadedComment ref="J97" dT="2025-09-09T12:32:57.20" personId="{B9F56A1F-808F-4816-BB19-B7E046194BAA}" id="{E32005AC-C76F-4129-B06B-AC0C6CAB4310}">
    <text>Aportar saldo em perdas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1" dT="2024-09-23T12:56:26.04" personId="{B9F56A1F-808F-4816-BB19-B7E046194BAA}" id="{9D75314B-412B-4628-A509-33828D84619C}">
    <text>Transpor metas atualizadas ou manter?</text>
  </threadedComment>
  <threadedComment ref="B1" dT="2025-09-09T12:17:51.58" personId="{B9F56A1F-808F-4816-BB19-B7E046194BAA}" id="{BF5E131F-2BFF-45F1-9024-FE0622DABFE3}" parentId="{9D75314B-412B-4628-A509-33828D84619C}">
    <text>Atualizar metas</text>
  </threadedComment>
  <threadedComment ref="M1" dT="2025-09-09T14:35:37.24" personId="{4C9A8E7F-A1F2-4EC1-8F7A-379A2F9A7E21}" id="{FD512885-C25D-40BD-9FC5-74E7DBFCAC0F}">
    <text>Atualizado conforme as deliberações de indicação de 2025</text>
  </threadedComment>
  <threadedComment ref="I5" dT="2024-09-17T19:47:55.14" personId="{4C9A8E7F-A1F2-4EC1-8F7A-379A2F9A7E21}" id="{48D1EE8D-5E36-493F-9D8B-9781A68F41EB}">
    <text xml:space="preserve"> 1.239.840,32 na CFURH 
e 0,00 na cobrança</text>
  </threadedComment>
  <threadedComment ref="I6" dT="2024-09-17T19:47:55.14" personId="{4C9A8E7F-A1F2-4EC1-8F7A-379A2F9A7E21}" id="{84C6FD6D-762A-41CC-B316-0FBF84783975}">
    <text xml:space="preserve"> 1.239.840,32 na CFURH 
e 0,00 na cobrança</text>
  </threadedComment>
  <threadedComment ref="C7" dT="2024-04-05T18:35:19.49" personId="{B9F56A1F-808F-4816-BB19-B7E046194BAA}" id="{80F62A73-CB89-4EA3-9599-C61A7E09B581}">
    <text>Talvez irá para federal para 2025/2026 - A confirmar</text>
  </threadedComment>
  <threadedComment ref="C7" dT="2024-09-19T18:44:40.14" personId="{B9F56A1F-808F-4816-BB19-B7E046194BAA}" id="{66AC9C37-2BEC-4C2E-9A86-514967451AE7}" parentId="{80F62A73-CB89-4EA3-9599-C61A7E09B581}">
    <text>Mantido na Estadual</text>
  </threadedComment>
  <threadedComment ref="I18" dT="2024-09-17T19:47:23.45" personId="{4C9A8E7F-A1F2-4EC1-8F7A-379A2F9A7E21}" id="{DAF820F1-D490-44B1-80E4-877BFA000DE9}">
    <text>+     1.499.923,35  para CFURH</text>
  </threadedComment>
  <threadedComment ref="L21" dT="2024-09-19T18:52:02.52" personId="{B9F56A1F-808F-4816-BB19-B7E046194BAA}" id="{5FE279F4-C9AD-429F-94EF-542D1FF175EB}">
    <text>Considerar em qual ano?</text>
  </threadedComment>
  <threadedComment ref="L21" dT="2024-09-27T19:20:55.47" personId="{38837FCE-21A4-4070-9C76-825AC0CBB984}" id="{C53F31C8-BEF0-4CF5-8FF9-507B7B383BD2}" parentId="{5FE279F4-C9AD-429F-94EF-542D1FF175EB}">
    <text>Alocar em 2026 para federal - zerar na estadual e aportar 1,5 M em outra ação</text>
  </threadedComment>
  <threadedComment ref="L21" dT="2024-09-27T19:22:24.00" personId="{38837FCE-21A4-4070-9C76-825AC0CBB984}" id="{CBA150E6-5E35-4366-AEED-425431D9B0A7}" parentId="{5FE279F4-C9AD-429F-94EF-542D1FF175EB}">
    <text>Inserir linha recurso federal - justificar relatorio de stiuaçao</text>
  </threadedComment>
  <threadedComment ref="O22" dT="2024-09-30T12:09:30.74" personId="{38837FCE-21A4-4070-9C76-825AC0CBB984}" id="{B07CE57A-76C2-4943-90C0-88A46837FA25}">
    <text>Será atualizado no próximo PAP 26-30 - com um montante de 1,5 milhões</text>
  </threadedComment>
  <threadedComment ref="L32" dT="2024-09-19T19:00:13.18" personId="{B9F56A1F-808F-4816-BB19-B7E046194BAA}" id="{C71344F0-91DC-42A5-B672-E0D229CE5C9F}">
    <text>Verificar se mantém valor</text>
  </threadedComment>
  <threadedComment ref="L32" dT="2024-09-27T19:46:03.38" personId="{38837FCE-21A4-4070-9C76-825AC0CBB984}" id="{BC1FB465-F67D-480F-9979-AF6EA8E7E74F}" parentId="{C71344F0-91DC-42A5-B672-E0D229CE5C9F}">
    <text>manter</text>
  </threadedComment>
  <threadedComment ref="O33" dT="2024-09-19T19:01:29.09" personId="{B9F56A1F-808F-4816-BB19-B7E046194BAA}" id="{3B3C4988-1AAC-4D28-81C1-46A50D6A7F81}">
    <text>verificar</text>
  </threadedComment>
  <threadedComment ref="O33" dT="2024-09-27T19:48:15.57" personId="{38837FCE-21A4-4070-9C76-825AC0CBB984}" id="{9FFAC1D9-0156-4643-B13A-E2509F99EFB4}" parentId="{3B3C4988-1AAC-4D28-81C1-46A50D6A7F81}">
    <text>mantida</text>
  </threadedComment>
  <threadedComment ref="O33" dT="2024-09-30T12:41:56.18" personId="{38837FCE-21A4-4070-9C76-825AC0CBB984}" id="{CA48E1DC-CD9A-443B-BC7C-21B8A60C4A61}" parentId="{3B3C4988-1AAC-4D28-81C1-46A50D6A7F81}">
    <text>mantido</text>
  </threadedComment>
  <threadedComment ref="L34" dT="2024-09-19T19:01:08.37" personId="{B9F56A1F-808F-4816-BB19-B7E046194BAA}" id="{D80478E7-3194-429E-A2B8-ABB53117BBDD}">
    <text>verificar</text>
  </threadedComment>
  <threadedComment ref="L34" dT="2024-09-27T19:49:47.33" personId="{38837FCE-21A4-4070-9C76-825AC0CBB984}" id="{6CC8558D-F432-428C-94D6-8C9223C7B5E2}" parentId="{D80478E7-3194-429E-A2B8-ABB53117BBDD}">
    <text>Ação zerada e remanejar 40.000 , justificar ação no RS</text>
  </threadedComment>
  <threadedComment ref="L34" dT="2024-09-30T12:43:34.36" personId="{38837FCE-21A4-4070-9C76-825AC0CBB984}" id="{A36367E9-4ACA-495A-A837-D23D6CDBFC85}" parentId="{D80478E7-3194-429E-A2B8-ABB53117BBDD}">
    <text>A ação não possui objeto de contratação, atendido pela  SE, conforme demanda</text>
  </threadedComment>
  <threadedComment ref="L35" dT="2024-09-19T19:02:09.74" personId="{B9F56A1F-808F-4816-BB19-B7E046194BAA}" id="{A83C4435-281A-410B-B2D6-A97898A55389}">
    <text>verificar</text>
  </threadedComment>
  <threadedComment ref="L35" dT="2024-09-27T19:50:52.18" personId="{38837FCE-21A4-4070-9C76-825AC0CBB984}" id="{0071DD71-2B97-460C-AB7B-9A317AE268FC}" parentId="{A83C4435-281A-410B-B2D6-A97898A55389}">
    <text>Ação zerada, aporte de 300 mil em outra ação</text>
  </threadedComment>
  <threadedComment ref="C44" dT="2024-04-05T18:35:47.18" personId="{B9F56A1F-808F-4816-BB19-B7E046194BAA}" id="{1D0F625A-C629-487F-AAC5-F196C7CFAFB3}">
    <text>Será encaminhado ofício informando indicação maior do que previsto</text>
  </threadedComment>
  <threadedComment ref="P44" dT="2025-09-11T13:37:45.26" personId="{38837FCE-21A4-4070-9C76-825AC0CBB984}" id="{528DC493-681B-4113-BA40-40D20B78B4C7}">
    <text>Saldo de 2025 alocado para perdas</text>
  </threadedComment>
  <threadedComment ref="C87" dT="2024-09-30T13:34:23.66" personId="{38837FCE-21A4-4070-9C76-825AC0CBB984}" id="{30FB7784-9D69-4644-9A97-599B9467015F}">
    <text>Incluída na ação referente a realizaçao de processos formativos - ID 01.11.03.01 - PAP PCJ 21- 25</text>
  </threadedComment>
  <threadedComment ref="M97" dT="2025-09-09T12:32:57.20" personId="{B9F56A1F-808F-4816-BB19-B7E046194BAA}" id="{D62C1205-6D6A-49C8-AE8B-1B16D933EC4A}">
    <text>Aportar saldo em perdas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18" dT="2024-09-17T19:47:23.45" personId="{4C9A8E7F-A1F2-4EC1-8F7A-379A2F9A7E21}" id="{7F9E9715-9CDE-42D3-ABA1-ABB90CC16017}">
    <text>+     1.499.923,35  para CFURH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3.vml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499-2BE6-4B5B-9467-8A3D280E8BB2}">
  <dimension ref="A1:Y98"/>
  <sheetViews>
    <sheetView showGridLines="0" zoomScale="120" zoomScaleNormal="120" workbookViewId="0">
      <pane ySplit="1" topLeftCell="A2" activePane="bottomLeft" state="frozen"/>
      <selection activeCell="C1" sqref="C1"/>
      <selection pane="bottomLeft" activeCell="M5" sqref="M5"/>
    </sheetView>
  </sheetViews>
  <sheetFormatPr defaultRowHeight="15" x14ac:dyDescent="0.25"/>
  <cols>
    <col min="1" max="1" width="12.85546875" bestFit="1" customWidth="1"/>
    <col min="2" max="2" width="13.140625" bestFit="1" customWidth="1"/>
    <col min="3" max="3" width="20.5703125" customWidth="1"/>
    <col min="4" max="4" width="12.28515625" hidden="1" customWidth="1"/>
    <col min="5" max="5" width="15.85546875" hidden="1" customWidth="1"/>
    <col min="6" max="6" width="13.28515625" hidden="1" customWidth="1"/>
    <col min="7" max="7" width="13.140625" hidden="1" customWidth="1"/>
    <col min="8" max="8" width="16.5703125" customWidth="1"/>
    <col min="9" max="9" width="17.5703125" customWidth="1"/>
    <col min="10" max="10" width="0.28515625" customWidth="1"/>
    <col min="11" max="11" width="13.28515625" bestFit="1" customWidth="1"/>
    <col min="12" max="12" width="15" customWidth="1"/>
    <col min="13" max="13" width="23.42578125" bestFit="1" customWidth="1"/>
    <col min="14" max="14" width="17.85546875" bestFit="1" customWidth="1"/>
    <col min="15" max="15" width="23.42578125" customWidth="1"/>
    <col min="16" max="16" width="22.7109375" customWidth="1"/>
    <col min="17" max="17" width="6.5703125" hidden="1" customWidth="1"/>
    <col min="18" max="18" width="20.140625" customWidth="1"/>
    <col min="19" max="19" width="25.7109375" hidden="1" customWidth="1"/>
    <col min="20" max="20" width="0.28515625" customWidth="1"/>
    <col min="21" max="21" width="14.7109375" customWidth="1"/>
    <col min="22" max="22" width="13.7109375" hidden="1" customWidth="1"/>
    <col min="23" max="23" width="17.7109375" customWidth="1"/>
    <col min="24" max="24" width="13.85546875" customWidth="1"/>
    <col min="25" max="25" width="13" bestFit="1" customWidth="1"/>
  </cols>
  <sheetData>
    <row r="1" spans="1:25" ht="75.599999999999994" customHeight="1" x14ac:dyDescent="0.25">
      <c r="A1" s="1" t="s">
        <v>0</v>
      </c>
      <c r="B1" s="6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 t="s">
        <v>10</v>
      </c>
      <c r="L1" s="1" t="s">
        <v>11</v>
      </c>
      <c r="M1" s="2" t="s">
        <v>12</v>
      </c>
      <c r="N1" s="3" t="s">
        <v>13</v>
      </c>
      <c r="O1" s="1" t="s">
        <v>14</v>
      </c>
      <c r="P1" s="2" t="s">
        <v>15</v>
      </c>
      <c r="Q1" s="3" t="s">
        <v>16</v>
      </c>
      <c r="R1" s="1" t="s">
        <v>17</v>
      </c>
      <c r="S1" s="2" t="s">
        <v>18</v>
      </c>
      <c r="T1" s="3" t="s">
        <v>19</v>
      </c>
      <c r="U1" s="1" t="s">
        <v>20</v>
      </c>
      <c r="V1" s="3" t="s">
        <v>21</v>
      </c>
      <c r="W1" s="3" t="s">
        <v>22</v>
      </c>
      <c r="X1" s="1" t="s">
        <v>23</v>
      </c>
      <c r="Y1" s="4" t="s">
        <v>24</v>
      </c>
    </row>
    <row r="2" spans="1:25" ht="45" x14ac:dyDescent="0.25">
      <c r="A2" s="7" t="s">
        <v>25</v>
      </c>
      <c r="B2" s="7" t="s">
        <v>26</v>
      </c>
      <c r="C2" s="7" t="s">
        <v>27</v>
      </c>
      <c r="D2" s="7" t="s">
        <v>28</v>
      </c>
      <c r="E2" s="7" t="s">
        <v>29</v>
      </c>
      <c r="F2" s="7" t="s">
        <v>30</v>
      </c>
      <c r="G2" s="7" t="s">
        <v>31</v>
      </c>
      <c r="H2" s="7" t="s">
        <v>32</v>
      </c>
      <c r="I2" s="8">
        <v>0</v>
      </c>
      <c r="J2" s="8"/>
      <c r="K2" s="8">
        <f>Tabela1367981011122[[#This Row],[Recursos financeiros (R$)  - 2024 - Atualizado 2024]]-Tabela1367981011122[[#This Row],[Recursos financeiros (R$)  - 2024 - Atualizado 2025]]</f>
        <v>0</v>
      </c>
      <c r="L2" s="8">
        <v>500000</v>
      </c>
      <c r="M2" s="8">
        <v>0</v>
      </c>
      <c r="N2" s="8">
        <f>Tabela1367981011122[[#This Row],[Recursos financeiros (R$)  - 2025 - Atualizado 2024]]-Tabela1367981011122[[#This Row],[Recursos financeiros (R$)  - 2025 - Atualizado 2025]]</f>
        <v>500000</v>
      </c>
      <c r="O2" s="8">
        <v>901617</v>
      </c>
      <c r="P2" s="8">
        <f>Tabela1367981011122[[#This Row],[Recursos financeiros (R$)  - 2026 - Atualizado 2024]]</f>
        <v>901617</v>
      </c>
      <c r="Q2" s="8">
        <f>Tabela1367981011122[[#This Row],[Recursos financeiros (R$)  - 2026 - Atualizado 2024]]-Tabela1367981011122[[#This Row],[Recursos financeiros (R$)  - 2026 - Atualizado 2025]]</f>
        <v>0</v>
      </c>
      <c r="R2" s="8">
        <v>944164</v>
      </c>
      <c r="S2" s="8"/>
      <c r="T2" s="8">
        <f>Tabela1367981011122[[#This Row],[Recursos financeiros (R$)  - 2027 - Atualizado 2024]]-Tabela1367981011122[[#This Row],[Recursos financeiros (R$)  - 2027 - Atualizado 2025]]</f>
        <v>944164</v>
      </c>
      <c r="U2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1845781</v>
      </c>
      <c r="V2" s="8"/>
      <c r="W2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1845781</v>
      </c>
      <c r="X2" s="7" t="s">
        <v>33</v>
      </c>
      <c r="Y2" s="9"/>
    </row>
    <row r="3" spans="1:25" ht="45" x14ac:dyDescent="0.25">
      <c r="A3" s="7" t="s">
        <v>25</v>
      </c>
      <c r="B3" s="7" t="s">
        <v>34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8">
        <v>0</v>
      </c>
      <c r="J3" s="8"/>
      <c r="K3" s="8">
        <f>Tabela1367981011122[[#This Row],[Recursos financeiros (R$)  - 2024 - Atualizado 2024]]-Tabela1367981011122[[#This Row],[Recursos financeiros (R$)  - 2024 - Atualizado 2025]]</f>
        <v>0</v>
      </c>
      <c r="L3" s="8">
        <v>1000000</v>
      </c>
      <c r="M3" s="8">
        <v>1449218.4</v>
      </c>
      <c r="N3" s="8">
        <f>Tabela1367981011122[[#This Row],[Recursos financeiros (R$)  - 2025 - Atualizado 2024]]-Tabela1367981011122[[#This Row],[Recursos financeiros (R$)  - 2025 - Atualizado 2025]]</f>
        <v>-449218.39999999991</v>
      </c>
      <c r="O3" s="8">
        <v>1000000</v>
      </c>
      <c r="P3" s="8">
        <f>Tabela1367981011122[[#This Row],[Recursos financeiros (R$)  - 2026 - Atualizado 2024]]</f>
        <v>1000000</v>
      </c>
      <c r="Q3" s="8">
        <f>Tabela1367981011122[[#This Row],[Recursos financeiros (R$)  - 2026 - Atualizado 2024]]-Tabela1367981011122[[#This Row],[Recursos financeiros (R$)  - 2026 - Atualizado 2025]]</f>
        <v>0</v>
      </c>
      <c r="R3" s="8">
        <v>1341614.1282998323</v>
      </c>
      <c r="S3" s="8"/>
      <c r="T3" s="8">
        <f>Tabela1367981011122[[#This Row],[Recursos financeiros (R$)  - 2027 - Atualizado 2024]]-Tabela1367981011122[[#This Row],[Recursos financeiros (R$)  - 2027 - Atualizado 2025]]</f>
        <v>1341614.1282998323</v>
      </c>
      <c r="U3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3790832.5282998323</v>
      </c>
      <c r="V3" s="8"/>
      <c r="W3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3790832.5282998323</v>
      </c>
      <c r="X3" s="7" t="s">
        <v>35</v>
      </c>
      <c r="Y3" s="9"/>
    </row>
    <row r="4" spans="1:25" ht="36" x14ac:dyDescent="0.25">
      <c r="A4" s="7" t="s">
        <v>25</v>
      </c>
      <c r="B4" s="7" t="s">
        <v>36</v>
      </c>
      <c r="C4" s="7" t="s">
        <v>37</v>
      </c>
      <c r="D4" s="7" t="s">
        <v>28</v>
      </c>
      <c r="E4" s="7" t="s">
        <v>38</v>
      </c>
      <c r="F4" s="7" t="s">
        <v>30</v>
      </c>
      <c r="G4" s="7" t="s">
        <v>31</v>
      </c>
      <c r="H4" s="7" t="s">
        <v>32</v>
      </c>
      <c r="I4" s="8">
        <v>409833.6</v>
      </c>
      <c r="J4" s="8"/>
      <c r="K4" s="8">
        <f>Tabela1367981011122[[#This Row],[Recursos financeiros (R$)  - 2024 - Atualizado 2024]]-Tabela1367981011122[[#This Row],[Recursos financeiros (R$)  - 2024 - Atualizado 2025]]</f>
        <v>409833.6</v>
      </c>
      <c r="L4" s="8">
        <v>1000000</v>
      </c>
      <c r="M4" s="8">
        <v>0</v>
      </c>
      <c r="N4" s="8">
        <f>Tabela1367981011122[[#This Row],[Recursos financeiros (R$)  - 2025 - Atualizado 2024]]-Tabela1367981011122[[#This Row],[Recursos financeiros (R$)  - 2025 - Atualizado 2025]]</f>
        <v>1000000</v>
      </c>
      <c r="O4" s="8">
        <v>500000</v>
      </c>
      <c r="P4" s="8">
        <f>Tabela1367981011122[[#This Row],[Recursos financeiros (R$)  - 2026 - Atualizado 2024]]</f>
        <v>500000</v>
      </c>
      <c r="Q4" s="8">
        <f>Tabela1367981011122[[#This Row],[Recursos financeiros (R$)  - 2026 - Atualizado 2024]]-Tabela1367981011122[[#This Row],[Recursos financeiros (R$)  - 2026 - Atualizado 2025]]</f>
        <v>0</v>
      </c>
      <c r="R4" s="8">
        <v>500000</v>
      </c>
      <c r="S4" s="8"/>
      <c r="T4" s="8">
        <f>Tabela1367981011122[[#This Row],[Recursos financeiros (R$)  - 2027 - Atualizado 2024]]-Tabela1367981011122[[#This Row],[Recursos financeiros (R$)  - 2027 - Atualizado 2025]]</f>
        <v>500000</v>
      </c>
      <c r="U4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1000000</v>
      </c>
      <c r="V4" s="8"/>
      <c r="W4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1409833.6</v>
      </c>
      <c r="X4" s="7" t="s">
        <v>35</v>
      </c>
      <c r="Y4" s="9"/>
    </row>
    <row r="5" spans="1:25" ht="27" x14ac:dyDescent="0.25">
      <c r="A5" s="7" t="s">
        <v>25</v>
      </c>
      <c r="B5" s="7" t="s">
        <v>39</v>
      </c>
      <c r="C5" s="7" t="s">
        <v>40</v>
      </c>
      <c r="D5" s="7" t="s">
        <v>31</v>
      </c>
      <c r="E5" s="7" t="s">
        <v>41</v>
      </c>
      <c r="F5" s="7" t="s">
        <v>30</v>
      </c>
      <c r="G5" s="7" t="s">
        <v>31</v>
      </c>
      <c r="H5" s="7" t="s">
        <v>32</v>
      </c>
      <c r="I5" s="10">
        <v>0</v>
      </c>
      <c r="J5" s="10"/>
      <c r="K5" s="8">
        <f>Tabela1367981011122[[#This Row],[Recursos financeiros (R$)  - 2024 - Atualizado 2024]]-Tabela1367981011122[[#This Row],[Recursos financeiros (R$)  - 2024 - Atualizado 2025]]</f>
        <v>0</v>
      </c>
      <c r="L5" s="8">
        <v>1000000</v>
      </c>
      <c r="M5" s="8">
        <v>3008617.91</v>
      </c>
      <c r="N5" s="8">
        <f>Tabela1367981011122[[#This Row],[Recursos financeiros (R$)  - 2025 - Atualizado 2024]]-Tabela1367981011122[[#This Row],[Recursos financeiros (R$)  - 2025 - Atualizado 2025]]</f>
        <v>-2008617.9100000001</v>
      </c>
      <c r="O5" s="8">
        <v>1000000</v>
      </c>
      <c r="P5" s="8">
        <f>Tabela1367981011122[[#This Row],[Recursos financeiros (R$)  - 2026 - Atualizado 2024]]</f>
        <v>1000000</v>
      </c>
      <c r="Q5" s="8">
        <f>Tabela1367981011122[[#This Row],[Recursos financeiros (R$)  - 2026 - Atualizado 2024]]-Tabela1367981011122[[#This Row],[Recursos financeiros (R$)  - 2026 - Atualizado 2025]]</f>
        <v>0</v>
      </c>
      <c r="R5" s="8">
        <v>1000000</v>
      </c>
      <c r="S5" s="8"/>
      <c r="T5" s="8">
        <f>Tabela1367981011122[[#This Row],[Recursos financeiros (R$)  - 2027 - Atualizado 2024]]-Tabela1367981011122[[#This Row],[Recursos financeiros (R$)  - 2027 - Atualizado 2025]]</f>
        <v>1000000</v>
      </c>
      <c r="U5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5008617.91</v>
      </c>
      <c r="V5" s="8"/>
      <c r="W5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5008617.91</v>
      </c>
      <c r="X5" s="7" t="s">
        <v>35</v>
      </c>
      <c r="Y5" s="9"/>
    </row>
    <row r="6" spans="1:25" ht="27" x14ac:dyDescent="0.25">
      <c r="A6" s="7" t="s">
        <v>25</v>
      </c>
      <c r="B6" s="7" t="s">
        <v>42</v>
      </c>
      <c r="C6" s="7" t="s">
        <v>40</v>
      </c>
      <c r="D6" s="7" t="s">
        <v>31</v>
      </c>
      <c r="E6" s="7" t="s">
        <v>41</v>
      </c>
      <c r="F6" s="7" t="s">
        <v>30</v>
      </c>
      <c r="G6" s="7" t="s">
        <v>31</v>
      </c>
      <c r="H6" s="7" t="s">
        <v>32</v>
      </c>
      <c r="I6" s="8">
        <v>1239840.32</v>
      </c>
      <c r="J6" s="8"/>
      <c r="K6" s="8">
        <f>Tabela1367981011122[[#This Row],[Recursos financeiros (R$)  - 2024 - Atualizado 2024]]-Tabela1367981011122[[#This Row],[Recursos financeiros (R$)  - 2024 - Atualizado 2025]]</f>
        <v>1239840.32</v>
      </c>
      <c r="L6" s="8">
        <v>0</v>
      </c>
      <c r="M6" s="8">
        <v>954894.02</v>
      </c>
      <c r="N6" s="8">
        <f>Tabela1367981011122[[#This Row],[Recursos financeiros (R$)  - 2025 - Atualizado 2024]]-Tabela1367981011122[[#This Row],[Recursos financeiros (R$)  - 2025 - Atualizado 2025]]</f>
        <v>-954894.02</v>
      </c>
      <c r="O6" s="8">
        <v>0</v>
      </c>
      <c r="P6" s="8">
        <f>Tabela1367981011122[[#This Row],[Recursos financeiros (R$)  - 2026 - Atualizado 2024]]</f>
        <v>0</v>
      </c>
      <c r="Q6" s="8">
        <f>Tabela1367981011122[[#This Row],[Recursos financeiros (R$)  - 2026 - Atualizado 2024]]-Tabela1367981011122[[#This Row],[Recursos financeiros (R$)  - 2026 - Atualizado 2025]]</f>
        <v>0</v>
      </c>
      <c r="R6" s="8">
        <v>0</v>
      </c>
      <c r="S6" s="8"/>
      <c r="T6" s="8">
        <f>Tabela1367981011122[[#This Row],[Recursos financeiros (R$)  - 2027 - Atualizado 2024]]-Tabela1367981011122[[#This Row],[Recursos financeiros (R$)  - 2027 - Atualizado 2025]]</f>
        <v>0</v>
      </c>
      <c r="U6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954894.02</v>
      </c>
      <c r="V6" s="8"/>
      <c r="W6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2194734.34</v>
      </c>
      <c r="X6" s="7" t="s">
        <v>33</v>
      </c>
      <c r="Y6" s="9"/>
    </row>
    <row r="7" spans="1:25" ht="27" x14ac:dyDescent="0.25">
      <c r="A7" s="7" t="s">
        <v>25</v>
      </c>
      <c r="B7" s="7" t="s">
        <v>43</v>
      </c>
      <c r="C7" s="7" t="s">
        <v>44</v>
      </c>
      <c r="D7" s="7" t="s">
        <v>28</v>
      </c>
      <c r="E7" s="7" t="s">
        <v>45</v>
      </c>
      <c r="F7" s="7" t="s">
        <v>30</v>
      </c>
      <c r="G7" s="7" t="s">
        <v>46</v>
      </c>
      <c r="H7" s="7" t="s">
        <v>47</v>
      </c>
      <c r="I7" s="11">
        <v>0</v>
      </c>
      <c r="J7" s="11"/>
      <c r="K7" s="8">
        <f>Tabela1367981011122[[#This Row],[Recursos financeiros (R$)  - 2024 - Atualizado 2024]]-Tabela1367981011122[[#This Row],[Recursos financeiros (R$)  - 2024 - Atualizado 2025]]</f>
        <v>0</v>
      </c>
      <c r="L7" s="8">
        <v>2000000</v>
      </c>
      <c r="M7" s="8">
        <v>0</v>
      </c>
      <c r="N7" s="8">
        <f>Tabela1367981011122[[#This Row],[Recursos financeiros (R$)  - 2025 - Atualizado 2024]]-Tabela1367981011122[[#This Row],[Recursos financeiros (R$)  - 2025 - Atualizado 2025]]</f>
        <v>2000000</v>
      </c>
      <c r="O7" s="8">
        <v>0</v>
      </c>
      <c r="P7" s="8">
        <f>Tabela1367981011122[[#This Row],[Recursos financeiros (R$)  - 2026 - Atualizado 2024]]</f>
        <v>0</v>
      </c>
      <c r="Q7" s="8">
        <f>Tabela1367981011122[[#This Row],[Recursos financeiros (R$)  - 2026 - Atualizado 2024]]-Tabela1367981011122[[#This Row],[Recursos financeiros (R$)  - 2026 - Atualizado 2025]]</f>
        <v>0</v>
      </c>
      <c r="R7" s="8">
        <v>0</v>
      </c>
      <c r="S7" s="8"/>
      <c r="T7" s="8">
        <f>Tabela1367981011122[[#This Row],[Recursos financeiros (R$)  - 2027 - Atualizado 2024]]-Tabela1367981011122[[#This Row],[Recursos financeiros (R$)  - 2027 - Atualizado 2025]]</f>
        <v>0</v>
      </c>
      <c r="U7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7" s="8"/>
      <c r="W7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7" s="7" t="s">
        <v>35</v>
      </c>
      <c r="Y7" s="9"/>
    </row>
    <row r="8" spans="1:25" ht="54" x14ac:dyDescent="0.25">
      <c r="A8" s="7" t="s">
        <v>25</v>
      </c>
      <c r="B8" s="7" t="s">
        <v>43</v>
      </c>
      <c r="C8" s="7" t="s">
        <v>48</v>
      </c>
      <c r="D8" s="7" t="s">
        <v>28</v>
      </c>
      <c r="E8" s="7" t="s">
        <v>49</v>
      </c>
      <c r="F8" s="7" t="s">
        <v>30</v>
      </c>
      <c r="G8" s="7" t="s">
        <v>46</v>
      </c>
      <c r="H8" s="7" t="s">
        <v>50</v>
      </c>
      <c r="I8" s="11">
        <v>0</v>
      </c>
      <c r="J8" s="11"/>
      <c r="K8" s="8">
        <f>Tabela1367981011122[[#This Row],[Recursos financeiros (R$)  - 2024 - Atualizado 2024]]-Tabela1367981011122[[#This Row],[Recursos financeiros (R$)  - 2024 - Atualizado 2025]]</f>
        <v>0</v>
      </c>
      <c r="L8" s="8">
        <v>0</v>
      </c>
      <c r="M8" s="8">
        <v>0</v>
      </c>
      <c r="N8" s="8">
        <f>Tabela1367981011122[[#This Row],[Recursos financeiros (R$)  - 2025 - Atualizado 2024]]-Tabela1367981011122[[#This Row],[Recursos financeiros (R$)  - 2025 - Atualizado 2025]]</f>
        <v>0</v>
      </c>
      <c r="O8" s="8">
        <v>0</v>
      </c>
      <c r="P8" s="8">
        <f>Tabela1367981011122[[#This Row],[Recursos financeiros (R$)  - 2026 - Atualizado 2024]]</f>
        <v>0</v>
      </c>
      <c r="Q8" s="8">
        <f>Tabela1367981011122[[#This Row],[Recursos financeiros (R$)  - 2026 - Atualizado 2024]]-Tabela1367981011122[[#This Row],[Recursos financeiros (R$)  - 2026 - Atualizado 2025]]</f>
        <v>0</v>
      </c>
      <c r="R8" s="8">
        <v>513285.71999999764</v>
      </c>
      <c r="S8" s="8"/>
      <c r="T8" s="8">
        <f>Tabela1367981011122[[#This Row],[Recursos financeiros (R$)  - 2027 - Atualizado 2024]]-Tabela1367981011122[[#This Row],[Recursos financeiros (R$)  - 2027 - Atualizado 2025]]</f>
        <v>513285.71999999764</v>
      </c>
      <c r="U8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513285.71999999764</v>
      </c>
      <c r="V8" s="8"/>
      <c r="W8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513285.71999999764</v>
      </c>
      <c r="X8" s="7" t="s">
        <v>35</v>
      </c>
      <c r="Y8" s="9"/>
    </row>
    <row r="9" spans="1:25" ht="27" x14ac:dyDescent="0.25">
      <c r="A9" s="7" t="s">
        <v>25</v>
      </c>
      <c r="B9" s="7" t="s">
        <v>43</v>
      </c>
      <c r="C9" s="7" t="s">
        <v>51</v>
      </c>
      <c r="D9" s="7" t="s">
        <v>28</v>
      </c>
      <c r="E9" s="7" t="s">
        <v>45</v>
      </c>
      <c r="F9" s="7" t="s">
        <v>30</v>
      </c>
      <c r="G9" s="7" t="s">
        <v>46</v>
      </c>
      <c r="H9" s="7" t="s">
        <v>52</v>
      </c>
      <c r="I9" s="11">
        <v>0</v>
      </c>
      <c r="J9" s="11"/>
      <c r="K9" s="8">
        <f>Tabela1367981011122[[#This Row],[Recursos financeiros (R$)  - 2024 - Atualizado 2024]]-Tabela1367981011122[[#This Row],[Recursos financeiros (R$)  - 2024 - Atualizado 2025]]</f>
        <v>0</v>
      </c>
      <c r="L9" s="8">
        <v>0</v>
      </c>
      <c r="M9" s="8">
        <v>0</v>
      </c>
      <c r="N9" s="8">
        <f>Tabela1367981011122[[#This Row],[Recursos financeiros (R$)  - 2025 - Atualizado 2024]]-Tabela1367981011122[[#This Row],[Recursos financeiros (R$)  - 2025 - Atualizado 2025]]</f>
        <v>0</v>
      </c>
      <c r="O9" s="8">
        <v>0</v>
      </c>
      <c r="P9" s="8">
        <f>Tabela1367981011122[[#This Row],[Recursos financeiros (R$)  - 2026 - Atualizado 2024]]</f>
        <v>0</v>
      </c>
      <c r="Q9" s="8">
        <f>Tabela1367981011122[[#This Row],[Recursos financeiros (R$)  - 2026 - Atualizado 2024]]-Tabela1367981011122[[#This Row],[Recursos financeiros (R$)  - 2026 - Atualizado 2025]]</f>
        <v>0</v>
      </c>
      <c r="R9" s="8">
        <v>700000</v>
      </c>
      <c r="S9" s="8"/>
      <c r="T9" s="8">
        <f>Tabela1367981011122[[#This Row],[Recursos financeiros (R$)  - 2027 - Atualizado 2024]]-Tabela1367981011122[[#This Row],[Recursos financeiros (R$)  - 2027 - Atualizado 2025]]</f>
        <v>700000</v>
      </c>
      <c r="U9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700000</v>
      </c>
      <c r="V9" s="8"/>
      <c r="W9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700000</v>
      </c>
      <c r="X9" s="7" t="s">
        <v>35</v>
      </c>
      <c r="Y9" s="9"/>
    </row>
    <row r="10" spans="1:25" ht="36" x14ac:dyDescent="0.25">
      <c r="A10" s="7" t="s">
        <v>25</v>
      </c>
      <c r="B10" s="7" t="s">
        <v>43</v>
      </c>
      <c r="C10" s="7" t="s">
        <v>53</v>
      </c>
      <c r="D10" s="7" t="s">
        <v>28</v>
      </c>
      <c r="E10" s="7" t="s">
        <v>45</v>
      </c>
      <c r="F10" s="7" t="s">
        <v>30</v>
      </c>
      <c r="G10" s="7" t="s">
        <v>46</v>
      </c>
      <c r="H10" s="7" t="s">
        <v>52</v>
      </c>
      <c r="I10" s="11">
        <v>0</v>
      </c>
      <c r="J10" s="11"/>
      <c r="K10" s="8">
        <f>Tabela1367981011122[[#This Row],[Recursos financeiros (R$)  - 2024 - Atualizado 2024]]-Tabela1367981011122[[#This Row],[Recursos financeiros (R$)  - 2024 - Atualizado 2025]]</f>
        <v>0</v>
      </c>
      <c r="L10" s="8">
        <v>0</v>
      </c>
      <c r="M10" s="8">
        <v>0</v>
      </c>
      <c r="N10" s="8">
        <f>Tabela1367981011122[[#This Row],[Recursos financeiros (R$)  - 2025 - Atualizado 2024]]-Tabela1367981011122[[#This Row],[Recursos financeiros (R$)  - 2025 - Atualizado 2025]]</f>
        <v>0</v>
      </c>
      <c r="O10" s="8">
        <v>0</v>
      </c>
      <c r="P10" s="8">
        <f>Tabela1367981011122[[#This Row],[Recursos financeiros (R$)  - 2026 - Atualizado 2024]]</f>
        <v>0</v>
      </c>
      <c r="Q10" s="8">
        <f>Tabela1367981011122[[#This Row],[Recursos financeiros (R$)  - 2026 - Atualizado 2024]]-Tabela1367981011122[[#This Row],[Recursos financeiros (R$)  - 2026 - Atualizado 2025]]</f>
        <v>0</v>
      </c>
      <c r="R10" s="8">
        <v>1707385.8717001672</v>
      </c>
      <c r="S10" s="8"/>
      <c r="T10" s="8">
        <f>Tabela1367981011122[[#This Row],[Recursos financeiros (R$)  - 2027 - Atualizado 2024]]-Tabela1367981011122[[#This Row],[Recursos financeiros (R$)  - 2027 - Atualizado 2025]]</f>
        <v>1707385.8717001672</v>
      </c>
      <c r="U10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1707385.8717001672</v>
      </c>
      <c r="V10" s="8"/>
      <c r="W10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1707385.8717001672</v>
      </c>
      <c r="X10" s="7" t="s">
        <v>35</v>
      </c>
      <c r="Y10" s="9"/>
    </row>
    <row r="11" spans="1:25" ht="72" x14ac:dyDescent="0.25">
      <c r="A11" s="7" t="s">
        <v>25</v>
      </c>
      <c r="B11" s="7" t="s">
        <v>43</v>
      </c>
      <c r="C11" s="7" t="s">
        <v>54</v>
      </c>
      <c r="D11" s="7" t="s">
        <v>28</v>
      </c>
      <c r="E11" s="7" t="s">
        <v>45</v>
      </c>
      <c r="F11" s="7" t="s">
        <v>30</v>
      </c>
      <c r="G11" s="7" t="s">
        <v>46</v>
      </c>
      <c r="H11" s="7" t="s">
        <v>52</v>
      </c>
      <c r="I11" s="11">
        <v>0</v>
      </c>
      <c r="J11" s="11"/>
      <c r="K11" s="8">
        <f>Tabela1367981011122[[#This Row],[Recursos financeiros (R$)  - 2024 - Atualizado 2024]]-Tabela1367981011122[[#This Row],[Recursos financeiros (R$)  - 2024 - Atualizado 2025]]</f>
        <v>0</v>
      </c>
      <c r="L11" s="8">
        <v>0</v>
      </c>
      <c r="M11" s="8">
        <v>0</v>
      </c>
      <c r="N11" s="8">
        <f>Tabela1367981011122[[#This Row],[Recursos financeiros (R$)  - 2025 - Atualizado 2024]]-Tabela1367981011122[[#This Row],[Recursos financeiros (R$)  - 2025 - Atualizado 2025]]</f>
        <v>0</v>
      </c>
      <c r="O11" s="8">
        <v>0</v>
      </c>
      <c r="P11" s="8">
        <f>Tabela1367981011122[[#This Row],[Recursos financeiros (R$)  - 2026 - Atualizado 2024]]</f>
        <v>0</v>
      </c>
      <c r="Q11" s="8">
        <f>Tabela1367981011122[[#This Row],[Recursos financeiros (R$)  - 2026 - Atualizado 2024]]-Tabela1367981011122[[#This Row],[Recursos financeiros (R$)  - 2026 - Atualizado 2025]]</f>
        <v>0</v>
      </c>
      <c r="R11" s="8">
        <v>2700000</v>
      </c>
      <c r="S11" s="8"/>
      <c r="T11" s="8">
        <f>Tabela1367981011122[[#This Row],[Recursos financeiros (R$)  - 2027 - Atualizado 2024]]-Tabela1367981011122[[#This Row],[Recursos financeiros (R$)  - 2027 - Atualizado 2025]]</f>
        <v>2700000</v>
      </c>
      <c r="U11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2700000</v>
      </c>
      <c r="V11" s="8"/>
      <c r="W11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2700000</v>
      </c>
      <c r="X11" s="7" t="s">
        <v>35</v>
      </c>
      <c r="Y11" s="9"/>
    </row>
    <row r="12" spans="1:25" ht="36" x14ac:dyDescent="0.25">
      <c r="A12" s="7" t="s">
        <v>25</v>
      </c>
      <c r="B12" s="7" t="s">
        <v>42</v>
      </c>
      <c r="C12" s="7" t="s">
        <v>55</v>
      </c>
      <c r="D12" s="7" t="s">
        <v>28</v>
      </c>
      <c r="E12" s="7" t="s">
        <v>56</v>
      </c>
      <c r="F12" s="7" t="s">
        <v>30</v>
      </c>
      <c r="G12" s="7" t="s">
        <v>46</v>
      </c>
      <c r="H12" s="7" t="s">
        <v>52</v>
      </c>
      <c r="I12" s="11">
        <v>0</v>
      </c>
      <c r="J12" s="11"/>
      <c r="K12" s="8">
        <f>Tabela1367981011122[[#This Row],[Recursos financeiros (R$)  - 2024 - Atualizado 2024]]-Tabela1367981011122[[#This Row],[Recursos financeiros (R$)  - 2024 - Atualizado 2025]]</f>
        <v>0</v>
      </c>
      <c r="L12" s="8">
        <v>0</v>
      </c>
      <c r="M12" s="8">
        <v>0</v>
      </c>
      <c r="N12" s="8">
        <f>Tabela1367981011122[[#This Row],[Recursos financeiros (R$)  - 2025 - Atualizado 2024]]-Tabela1367981011122[[#This Row],[Recursos financeiros (R$)  - 2025 - Atualizado 2025]]</f>
        <v>0</v>
      </c>
      <c r="O12" s="8">
        <v>0</v>
      </c>
      <c r="P12" s="8">
        <f>Tabela1367981011122[[#This Row],[Recursos financeiros (R$)  - 2026 - Atualizado 2024]]</f>
        <v>0</v>
      </c>
      <c r="Q12" s="8">
        <f>Tabela1367981011122[[#This Row],[Recursos financeiros (R$)  - 2026 - Atualizado 2024]]-Tabela1367981011122[[#This Row],[Recursos financeiros (R$)  - 2026 - Atualizado 2025]]</f>
        <v>0</v>
      </c>
      <c r="R12" s="8">
        <v>2000000</v>
      </c>
      <c r="S12" s="8"/>
      <c r="T12" s="8">
        <f>Tabela1367981011122[[#This Row],[Recursos financeiros (R$)  - 2027 - Atualizado 2024]]-Tabela1367981011122[[#This Row],[Recursos financeiros (R$)  - 2027 - Atualizado 2025]]</f>
        <v>2000000</v>
      </c>
      <c r="U12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2000000</v>
      </c>
      <c r="V12" s="8"/>
      <c r="W12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2000000</v>
      </c>
      <c r="X12" s="7" t="s">
        <v>35</v>
      </c>
      <c r="Y12" s="9"/>
    </row>
    <row r="13" spans="1:25" ht="27" x14ac:dyDescent="0.25">
      <c r="A13" s="7" t="s">
        <v>25</v>
      </c>
      <c r="B13" s="7" t="s">
        <v>43</v>
      </c>
      <c r="C13" s="7" t="s">
        <v>57</v>
      </c>
      <c r="D13" s="7" t="s">
        <v>28</v>
      </c>
      <c r="E13" s="7" t="s">
        <v>45</v>
      </c>
      <c r="F13" s="7" t="s">
        <v>30</v>
      </c>
      <c r="G13" s="7" t="s">
        <v>46</v>
      </c>
      <c r="H13" s="7" t="s">
        <v>47</v>
      </c>
      <c r="I13" s="11">
        <v>0</v>
      </c>
      <c r="J13" s="11"/>
      <c r="K13" s="8">
        <f>Tabela1367981011122[[#This Row],[Recursos financeiros (R$)  - 2024 - Atualizado 2024]]-Tabela1367981011122[[#This Row],[Recursos financeiros (R$)  - 2024 - Atualizado 2025]]</f>
        <v>0</v>
      </c>
      <c r="L13" s="12">
        <v>0</v>
      </c>
      <c r="M13" s="12">
        <v>0</v>
      </c>
      <c r="N13" s="8">
        <f>Tabela1367981011122[[#This Row],[Recursos financeiros (R$)  - 2025 - Atualizado 2024]]-Tabela1367981011122[[#This Row],[Recursos financeiros (R$)  - 2025 - Atualizado 2025]]</f>
        <v>0</v>
      </c>
      <c r="O13" s="8">
        <v>0</v>
      </c>
      <c r="P13" s="8">
        <f>Tabela1367981011122[[#This Row],[Recursos financeiros (R$)  - 2026 - Atualizado 2024]]</f>
        <v>0</v>
      </c>
      <c r="Q13" s="8">
        <f>Tabela1367981011122[[#This Row],[Recursos financeiros (R$)  - 2026 - Atualizado 2024]]-Tabela1367981011122[[#This Row],[Recursos financeiros (R$)  - 2026 - Atualizado 2025]]</f>
        <v>0</v>
      </c>
      <c r="R13" s="8">
        <v>600000</v>
      </c>
      <c r="S13" s="8"/>
      <c r="T13" s="8">
        <f>Tabela1367981011122[[#This Row],[Recursos financeiros (R$)  - 2027 - Atualizado 2024]]-Tabela1367981011122[[#This Row],[Recursos financeiros (R$)  - 2027 - Atualizado 2025]]</f>
        <v>600000</v>
      </c>
      <c r="U13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600000</v>
      </c>
      <c r="V13" s="8"/>
      <c r="W13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600000</v>
      </c>
      <c r="X13" s="7" t="s">
        <v>35</v>
      </c>
      <c r="Y13" s="9"/>
    </row>
    <row r="14" spans="1:25" ht="36" x14ac:dyDescent="0.25">
      <c r="A14" s="7" t="s">
        <v>25</v>
      </c>
      <c r="B14" s="7" t="s">
        <v>58</v>
      </c>
      <c r="C14" s="7" t="s">
        <v>59</v>
      </c>
      <c r="D14" s="7" t="s">
        <v>31</v>
      </c>
      <c r="E14" s="7" t="s">
        <v>41</v>
      </c>
      <c r="F14" s="7" t="s">
        <v>30</v>
      </c>
      <c r="G14" s="7" t="s">
        <v>31</v>
      </c>
      <c r="H14" s="7" t="s">
        <v>60</v>
      </c>
      <c r="I14" s="8">
        <v>764488.25</v>
      </c>
      <c r="J14" s="8"/>
      <c r="K14" s="8">
        <f>Tabela1367981011122[[#This Row],[Recursos financeiros (R$)  - 2024 - Atualizado 2024]]-Tabela1367981011122[[#This Row],[Recursos financeiros (R$)  - 2024 - Atualizado 2025]]</f>
        <v>764488.25</v>
      </c>
      <c r="L14" s="8">
        <v>1000000</v>
      </c>
      <c r="M14" s="8">
        <v>1500000</v>
      </c>
      <c r="N14" s="8">
        <f>Tabela1367981011122[[#This Row],[Recursos financeiros (R$)  - 2025 - Atualizado 2024]]-Tabela1367981011122[[#This Row],[Recursos financeiros (R$)  - 2025 - Atualizado 2025]]</f>
        <v>-500000</v>
      </c>
      <c r="O14" s="8">
        <v>1000000</v>
      </c>
      <c r="P14" s="8">
        <f>Tabela1367981011122[[#This Row],[Recursos financeiros (R$)  - 2026 - Atualizado 2024]]</f>
        <v>1000000</v>
      </c>
      <c r="Q14" s="8">
        <f>Tabela1367981011122[[#This Row],[Recursos financeiros (R$)  - 2026 - Atualizado 2024]]-Tabela1367981011122[[#This Row],[Recursos financeiros (R$)  - 2026 - Atualizado 2025]]</f>
        <v>0</v>
      </c>
      <c r="R14" s="8">
        <v>1500000</v>
      </c>
      <c r="S14" s="8"/>
      <c r="T14" s="8">
        <f>Tabela1367981011122[[#This Row],[Recursos financeiros (R$)  - 2027 - Atualizado 2024]]-Tabela1367981011122[[#This Row],[Recursos financeiros (R$)  - 2027 - Atualizado 2025]]</f>
        <v>1500000</v>
      </c>
      <c r="U14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4000000</v>
      </c>
      <c r="V14" s="8"/>
      <c r="W14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4764488.25</v>
      </c>
      <c r="X14" s="7" t="s">
        <v>35</v>
      </c>
      <c r="Y14" s="9"/>
    </row>
    <row r="15" spans="1:25" ht="36" x14ac:dyDescent="0.25">
      <c r="A15" s="7" t="s">
        <v>25</v>
      </c>
      <c r="B15" s="7" t="s">
        <v>58</v>
      </c>
      <c r="C15" s="7" t="s">
        <v>61</v>
      </c>
      <c r="D15" s="7" t="s">
        <v>31</v>
      </c>
      <c r="E15" s="7" t="s">
        <v>62</v>
      </c>
      <c r="F15" s="7" t="s">
        <v>30</v>
      </c>
      <c r="G15" s="7" t="s">
        <v>31</v>
      </c>
      <c r="H15" s="7" t="s">
        <v>60</v>
      </c>
      <c r="I15" s="11">
        <v>0</v>
      </c>
      <c r="J15" s="11"/>
      <c r="K15" s="8">
        <f>Tabela1367981011122[[#This Row],[Recursos financeiros (R$)  - 2024 - Atualizado 2024]]-Tabela1367981011122[[#This Row],[Recursos financeiros (R$)  - 2024 - Atualizado 2025]]</f>
        <v>0</v>
      </c>
      <c r="L15" s="8">
        <v>1000000</v>
      </c>
      <c r="M15" s="8">
        <v>0</v>
      </c>
      <c r="N15" s="8">
        <f>Tabela1367981011122[[#This Row],[Recursos financeiros (R$)  - 2025 - Atualizado 2024]]-Tabela1367981011122[[#This Row],[Recursos financeiros (R$)  - 2025 - Atualizado 2025]]</f>
        <v>1000000</v>
      </c>
      <c r="O15" s="8">
        <v>750000</v>
      </c>
      <c r="P15" s="8">
        <f>Tabela1367981011122[[#This Row],[Recursos financeiros (R$)  - 2026 - Atualizado 2024]]</f>
        <v>750000</v>
      </c>
      <c r="Q15" s="8">
        <f>Tabela1367981011122[[#This Row],[Recursos financeiros (R$)  - 2026 - Atualizado 2024]]-Tabela1367981011122[[#This Row],[Recursos financeiros (R$)  - 2026 - Atualizado 2025]]</f>
        <v>0</v>
      </c>
      <c r="R15" s="8">
        <v>700000</v>
      </c>
      <c r="S15" s="8"/>
      <c r="T15" s="8">
        <f>Tabela1367981011122[[#This Row],[Recursos financeiros (R$)  - 2027 - Atualizado 2024]]-Tabela1367981011122[[#This Row],[Recursos financeiros (R$)  - 2027 - Atualizado 2025]]</f>
        <v>700000</v>
      </c>
      <c r="U15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1450000</v>
      </c>
      <c r="V15" s="8"/>
      <c r="W15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1450000</v>
      </c>
      <c r="X15" s="7" t="s">
        <v>35</v>
      </c>
      <c r="Y15" s="9"/>
    </row>
    <row r="16" spans="1:25" ht="54" x14ac:dyDescent="0.25">
      <c r="A16" s="7" t="s">
        <v>25</v>
      </c>
      <c r="B16" s="7" t="s">
        <v>58</v>
      </c>
      <c r="C16" s="7" t="s">
        <v>63</v>
      </c>
      <c r="D16" s="7" t="s">
        <v>31</v>
      </c>
      <c r="E16" s="7" t="s">
        <v>64</v>
      </c>
      <c r="F16" s="7" t="s">
        <v>30</v>
      </c>
      <c r="G16" s="7" t="s">
        <v>31</v>
      </c>
      <c r="H16" s="7" t="s">
        <v>60</v>
      </c>
      <c r="I16" s="11">
        <v>0</v>
      </c>
      <c r="J16" s="11"/>
      <c r="K16" s="8">
        <f>Tabela1367981011122[[#This Row],[Recursos financeiros (R$)  - 2024 - Atualizado 2024]]-Tabela1367981011122[[#This Row],[Recursos financeiros (R$)  - 2024 - Atualizado 2025]]</f>
        <v>0</v>
      </c>
      <c r="L16" s="8">
        <v>1000000</v>
      </c>
      <c r="M16" s="8">
        <v>0</v>
      </c>
      <c r="N16" s="8">
        <f>Tabela1367981011122[[#This Row],[Recursos financeiros (R$)  - 2025 - Atualizado 2024]]-Tabela1367981011122[[#This Row],[Recursos financeiros (R$)  - 2025 - Atualizado 2025]]</f>
        <v>1000000</v>
      </c>
      <c r="O16" s="8">
        <v>1000000</v>
      </c>
      <c r="P16" s="8">
        <f>Tabela1367981011122[[#This Row],[Recursos financeiros (R$)  - 2026 - Atualizado 2024]]</f>
        <v>1000000</v>
      </c>
      <c r="Q16" s="8">
        <f>Tabela1367981011122[[#This Row],[Recursos financeiros (R$)  - 2026 - Atualizado 2024]]-Tabela1367981011122[[#This Row],[Recursos financeiros (R$)  - 2026 - Atualizado 2025]]</f>
        <v>0</v>
      </c>
      <c r="R16" s="8">
        <v>1500000</v>
      </c>
      <c r="S16" s="8"/>
      <c r="T16" s="8">
        <f>Tabela1367981011122[[#This Row],[Recursos financeiros (R$)  - 2027 - Atualizado 2024]]-Tabela1367981011122[[#This Row],[Recursos financeiros (R$)  - 2027 - Atualizado 2025]]</f>
        <v>1500000</v>
      </c>
      <c r="U16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2500000</v>
      </c>
      <c r="V16" s="8"/>
      <c r="W16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2500000</v>
      </c>
      <c r="X16" s="7" t="s">
        <v>35</v>
      </c>
      <c r="Y16" s="9"/>
    </row>
    <row r="17" spans="1:25" ht="36" x14ac:dyDescent="0.25">
      <c r="A17" s="7" t="s">
        <v>25</v>
      </c>
      <c r="B17" s="7" t="s">
        <v>65</v>
      </c>
      <c r="C17" s="7" t="s">
        <v>66</v>
      </c>
      <c r="D17" s="7" t="s">
        <v>31</v>
      </c>
      <c r="E17" s="7" t="s">
        <v>41</v>
      </c>
      <c r="F17" s="7" t="s">
        <v>30</v>
      </c>
      <c r="G17" s="7" t="s">
        <v>31</v>
      </c>
      <c r="H17" s="7" t="s">
        <v>60</v>
      </c>
      <c r="I17" s="11">
        <v>0</v>
      </c>
      <c r="J17" s="11"/>
      <c r="K17" s="8">
        <f>Tabela1367981011122[[#This Row],[Recursos financeiros (R$)  - 2024 - Atualizado 2024]]-Tabela1367981011122[[#This Row],[Recursos financeiros (R$)  - 2024 - Atualizado 2025]]</f>
        <v>0</v>
      </c>
      <c r="L17" s="8">
        <v>0</v>
      </c>
      <c r="M17" s="8">
        <v>0</v>
      </c>
      <c r="N17" s="8">
        <f>Tabela1367981011122[[#This Row],[Recursos financeiros (R$)  - 2025 - Atualizado 2024]]-Tabela1367981011122[[#This Row],[Recursos financeiros (R$)  - 2025 - Atualizado 2025]]</f>
        <v>0</v>
      </c>
      <c r="O17" s="8">
        <v>0</v>
      </c>
      <c r="P17" s="8">
        <f>Tabela1367981011122[[#This Row],[Recursos financeiros (R$)  - 2026 - Atualizado 2024]]</f>
        <v>0</v>
      </c>
      <c r="Q17" s="8">
        <f>Tabela1367981011122[[#This Row],[Recursos financeiros (R$)  - 2026 - Atualizado 2024]]-Tabela1367981011122[[#This Row],[Recursos financeiros (R$)  - 2026 - Atualizado 2025]]</f>
        <v>0</v>
      </c>
      <c r="R17" s="8">
        <v>0</v>
      </c>
      <c r="S17" s="8"/>
      <c r="T17" s="8">
        <f>Tabela1367981011122[[#This Row],[Recursos financeiros (R$)  - 2027 - Atualizado 2024]]-Tabela1367981011122[[#This Row],[Recursos financeiros (R$)  - 2027 - Atualizado 2025]]</f>
        <v>0</v>
      </c>
      <c r="U17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17" s="8"/>
      <c r="W17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17" s="7" t="s">
        <v>35</v>
      </c>
      <c r="Y17" s="9"/>
    </row>
    <row r="18" spans="1:25" ht="27" x14ac:dyDescent="0.25">
      <c r="A18" s="7" t="s">
        <v>25</v>
      </c>
      <c r="B18" s="7" t="s">
        <v>67</v>
      </c>
      <c r="C18" s="7" t="s">
        <v>68</v>
      </c>
      <c r="D18" s="7" t="s">
        <v>31</v>
      </c>
      <c r="E18" s="7" t="s">
        <v>41</v>
      </c>
      <c r="F18" s="7" t="s">
        <v>30</v>
      </c>
      <c r="G18" s="7" t="s">
        <v>31</v>
      </c>
      <c r="H18" s="7" t="s">
        <v>32</v>
      </c>
      <c r="I18" s="8">
        <v>484819.18</v>
      </c>
      <c r="J18" s="8"/>
      <c r="K18" s="8">
        <f>Tabela1367981011122[[#This Row],[Recursos financeiros (R$)  - 2024 - Atualizado 2024]]-Tabela1367981011122[[#This Row],[Recursos financeiros (R$)  - 2024 - Atualizado 2025]]</f>
        <v>484819.18</v>
      </c>
      <c r="L18" s="8">
        <v>2000000</v>
      </c>
      <c r="M18" s="8">
        <v>2257297.71</v>
      </c>
      <c r="N18" s="8">
        <f>Tabela1367981011122[[#This Row],[Recursos financeiros (R$)  - 2025 - Atualizado 2024]]-Tabela1367981011122[[#This Row],[Recursos financeiros (R$)  - 2025 - Atualizado 2025]]</f>
        <v>-257297.70999999996</v>
      </c>
      <c r="O18" s="8">
        <v>1750000</v>
      </c>
      <c r="P18" s="8">
        <f>Tabela1367981011122[[#This Row],[Recursos financeiros (R$)  - 2026 - Atualizado 2024]]</f>
        <v>1750000</v>
      </c>
      <c r="Q18" s="8">
        <f>Tabela1367981011122[[#This Row],[Recursos financeiros (R$)  - 2026 - Atualizado 2024]]-Tabela1367981011122[[#This Row],[Recursos financeiros (R$)  - 2026 - Atualizado 2025]]</f>
        <v>0</v>
      </c>
      <c r="R18" s="8">
        <v>1750000</v>
      </c>
      <c r="S18" s="8"/>
      <c r="T18" s="8">
        <f>Tabela1367981011122[[#This Row],[Recursos financeiros (R$)  - 2027 - Atualizado 2024]]-Tabela1367981011122[[#This Row],[Recursos financeiros (R$)  - 2027 - Atualizado 2025]]</f>
        <v>1750000</v>
      </c>
      <c r="U18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5757297.71</v>
      </c>
      <c r="V18" s="8"/>
      <c r="W18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6242116.8900000006</v>
      </c>
      <c r="X18" s="7" t="s">
        <v>35</v>
      </c>
      <c r="Y18" s="9"/>
    </row>
    <row r="19" spans="1:25" ht="27" x14ac:dyDescent="0.25">
      <c r="A19" s="14" t="s">
        <v>25</v>
      </c>
      <c r="B19" s="7" t="s">
        <v>42</v>
      </c>
      <c r="C19" s="7" t="s">
        <v>68</v>
      </c>
      <c r="D19" s="7" t="s">
        <v>31</v>
      </c>
      <c r="E19" s="7" t="s">
        <v>41</v>
      </c>
      <c r="F19" s="7" t="s">
        <v>30</v>
      </c>
      <c r="G19" s="7" t="s">
        <v>31</v>
      </c>
      <c r="H19" s="7" t="s">
        <v>32</v>
      </c>
      <c r="I19" s="8">
        <v>1499923.35</v>
      </c>
      <c r="J19" s="8"/>
      <c r="K19" s="8">
        <f>Tabela1367981011122[[#This Row],[Recursos financeiros (R$)  - 2024 - Atualizado 2024]]-Tabela1367981011122[[#This Row],[Recursos financeiros (R$)  - 2024 - Atualizado 2025]]</f>
        <v>1499923.35</v>
      </c>
      <c r="L19" s="8">
        <v>0</v>
      </c>
      <c r="M19" s="8">
        <v>266805.42</v>
      </c>
      <c r="N19" s="8">
        <f>Tabela1367981011122[[#This Row],[Recursos financeiros (R$)  - 2025 - Atualizado 2024]]-Tabela1367981011122[[#This Row],[Recursos financeiros (R$)  - 2025 - Atualizado 2025]]</f>
        <v>-266805.42</v>
      </c>
      <c r="O19" s="8">
        <v>0</v>
      </c>
      <c r="P19" s="8">
        <f>Tabela1367981011122[[#This Row],[Recursos financeiros (R$)  - 2026 - Atualizado 2024]]</f>
        <v>0</v>
      </c>
      <c r="Q19" s="8">
        <f>Tabela1367981011122[[#This Row],[Recursos financeiros (R$)  - 2026 - Atualizado 2024]]-Tabela1367981011122[[#This Row],[Recursos financeiros (R$)  - 2026 - Atualizado 2025]]</f>
        <v>0</v>
      </c>
      <c r="R19" s="8">
        <v>0</v>
      </c>
      <c r="S19" s="8"/>
      <c r="T19" s="8">
        <f>Tabela1367981011122[[#This Row],[Recursos financeiros (R$)  - 2027 - Atualizado 2024]]-Tabela1367981011122[[#This Row],[Recursos financeiros (R$)  - 2027 - Atualizado 2025]]</f>
        <v>0</v>
      </c>
      <c r="U19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266805.42</v>
      </c>
      <c r="V19" s="8"/>
      <c r="W19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1766728.77</v>
      </c>
      <c r="X19" s="7" t="s">
        <v>33</v>
      </c>
      <c r="Y19" s="9"/>
    </row>
    <row r="20" spans="1:25" ht="27" x14ac:dyDescent="0.25">
      <c r="A20" s="7" t="s">
        <v>25</v>
      </c>
      <c r="B20" s="7" t="s">
        <v>39</v>
      </c>
      <c r="C20" s="7" t="s">
        <v>69</v>
      </c>
      <c r="D20" s="7" t="s">
        <v>31</v>
      </c>
      <c r="E20" s="7" t="s">
        <v>41</v>
      </c>
      <c r="F20" s="7" t="s">
        <v>30</v>
      </c>
      <c r="G20" s="7" t="s">
        <v>31</v>
      </c>
      <c r="H20" s="7" t="s">
        <v>32</v>
      </c>
      <c r="I20" s="8">
        <v>230563.3</v>
      </c>
      <c r="J20" s="8"/>
      <c r="K20" s="8">
        <f>Tabela1367981011122[[#This Row],[Recursos financeiros (R$)  - 2024 - Atualizado 2024]]-Tabela1367981011122[[#This Row],[Recursos financeiros (R$)  - 2024 - Atualizado 2025]]</f>
        <v>230563.3</v>
      </c>
      <c r="L20" s="8">
        <v>2000000</v>
      </c>
      <c r="M20" s="8">
        <v>1772652.96</v>
      </c>
      <c r="N20" s="8">
        <f>Tabela1367981011122[[#This Row],[Recursos financeiros (R$)  - 2025 - Atualizado 2024]]-Tabela1367981011122[[#This Row],[Recursos financeiros (R$)  - 2025 - Atualizado 2025]]</f>
        <v>227347.04000000004</v>
      </c>
      <c r="O20" s="8">
        <v>1250000</v>
      </c>
      <c r="P20" s="8">
        <f>Tabela1367981011122[[#This Row],[Recursos financeiros (R$)  - 2026 - Atualizado 2024]]</f>
        <v>1250000</v>
      </c>
      <c r="Q20" s="8">
        <f>Tabela1367981011122[[#This Row],[Recursos financeiros (R$)  - 2026 - Atualizado 2024]]-Tabela1367981011122[[#This Row],[Recursos financeiros (R$)  - 2026 - Atualizado 2025]]</f>
        <v>0</v>
      </c>
      <c r="R20" s="8">
        <v>1250000</v>
      </c>
      <c r="S20" s="8"/>
      <c r="T20" s="8">
        <f>Tabela1367981011122[[#This Row],[Recursos financeiros (R$)  - 2027 - Atualizado 2024]]-Tabela1367981011122[[#This Row],[Recursos financeiros (R$)  - 2027 - Atualizado 2025]]</f>
        <v>1250000</v>
      </c>
      <c r="U20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4272652.96</v>
      </c>
      <c r="V20" s="8"/>
      <c r="W20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4503216.26</v>
      </c>
      <c r="X20" s="7" t="s">
        <v>35</v>
      </c>
      <c r="Y20" s="9"/>
    </row>
    <row r="21" spans="1:25" ht="45" x14ac:dyDescent="0.25">
      <c r="A21" s="7" t="s">
        <v>25</v>
      </c>
      <c r="B21" s="7" t="s">
        <v>70</v>
      </c>
      <c r="C21" s="7" t="s">
        <v>71</v>
      </c>
      <c r="D21" s="7" t="s">
        <v>72</v>
      </c>
      <c r="E21" s="7" t="s">
        <v>73</v>
      </c>
      <c r="F21" s="7" t="s">
        <v>30</v>
      </c>
      <c r="G21" s="7" t="s">
        <v>46</v>
      </c>
      <c r="H21" s="7" t="s">
        <v>47</v>
      </c>
      <c r="I21" s="11">
        <v>0</v>
      </c>
      <c r="J21" s="11"/>
      <c r="K21" s="8">
        <f>Tabela1367981011122[[#This Row],[Recursos financeiros (R$)  - 2024 - Atualizado 2024]]-Tabela1367981011122[[#This Row],[Recursos financeiros (R$)  - 2024 - Atualizado 2025]]</f>
        <v>0</v>
      </c>
      <c r="L21" s="12">
        <v>0</v>
      </c>
      <c r="M21" s="12">
        <v>0</v>
      </c>
      <c r="N21" s="8">
        <f>Tabela1367981011122[[#This Row],[Recursos financeiros (R$)  - 2025 - Atualizado 2024]]-Tabela1367981011122[[#This Row],[Recursos financeiros (R$)  - 2025 - Atualizado 2025]]</f>
        <v>0</v>
      </c>
      <c r="O21" s="8">
        <v>0</v>
      </c>
      <c r="P21" s="8">
        <f>Tabela1367981011122[[#This Row],[Recursos financeiros (R$)  - 2026 - Atualizado 2024]]</f>
        <v>0</v>
      </c>
      <c r="Q21" s="8">
        <f>Tabela1367981011122[[#This Row],[Recursos financeiros (R$)  - 2026 - Atualizado 2024]]-Tabela1367981011122[[#This Row],[Recursos financeiros (R$)  - 2026 - Atualizado 2025]]</f>
        <v>0</v>
      </c>
      <c r="R21" s="8">
        <v>0</v>
      </c>
      <c r="S21" s="8"/>
      <c r="T21" s="8">
        <f>Tabela1367981011122[[#This Row],[Recursos financeiros (R$)  - 2027 - Atualizado 2024]]-Tabela1367981011122[[#This Row],[Recursos financeiros (R$)  - 2027 - Atualizado 2025]]</f>
        <v>0</v>
      </c>
      <c r="U21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21" s="8"/>
      <c r="W21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21" s="7" t="s">
        <v>35</v>
      </c>
      <c r="Y21" s="9"/>
    </row>
    <row r="22" spans="1:25" ht="45" x14ac:dyDescent="0.25">
      <c r="A22" s="7" t="s">
        <v>25</v>
      </c>
      <c r="B22" s="7" t="s">
        <v>74</v>
      </c>
      <c r="C22" s="7" t="s">
        <v>71</v>
      </c>
      <c r="D22" s="7" t="s">
        <v>72</v>
      </c>
      <c r="E22" s="7" t="s">
        <v>73</v>
      </c>
      <c r="F22" s="7" t="s">
        <v>30</v>
      </c>
      <c r="G22" s="7" t="s">
        <v>46</v>
      </c>
      <c r="H22" s="7" t="s">
        <v>47</v>
      </c>
      <c r="I22" s="11">
        <v>0</v>
      </c>
      <c r="J22" s="11">
        <v>0</v>
      </c>
      <c r="K22" s="8">
        <f>Tabela1367981011122[[#This Row],[Recursos financeiros (R$)  - 2024 - Atualizado 2024]]-Tabela1367981011122[[#This Row],[Recursos financeiros (R$)  - 2024 - Atualizado 2025]]</f>
        <v>0</v>
      </c>
      <c r="L22" s="8">
        <v>0</v>
      </c>
      <c r="M22" s="8">
        <v>0</v>
      </c>
      <c r="N22" s="8">
        <f>Tabela1367981011122[[#This Row],[Recursos financeiros (R$)  - 2025 - Atualizado 2024]]-Tabela1367981011122[[#This Row],[Recursos financeiros (R$)  - 2025 - Atualizado 2025]]</f>
        <v>0</v>
      </c>
      <c r="O22" s="8">
        <v>0</v>
      </c>
      <c r="P22" s="8">
        <f>Tabela1367981011122[[#This Row],[Recursos financeiros (R$)  - 2026 - Atualizado 2024]]</f>
        <v>0</v>
      </c>
      <c r="Q22" s="8">
        <f>Tabela1367981011122[[#This Row],[Recursos financeiros (R$)  - 2026 - Atualizado 2024]]-Tabela1367981011122[[#This Row],[Recursos financeiros (R$)  - 2026 - Atualizado 2025]]</f>
        <v>0</v>
      </c>
      <c r="R22" s="8">
        <v>0</v>
      </c>
      <c r="S22" s="8"/>
      <c r="T22" s="8">
        <f>Tabela1367981011122[[#This Row],[Recursos financeiros (R$)  - 2027 - Atualizado 2024]]-Tabela1367981011122[[#This Row],[Recursos financeiros (R$)  - 2027 - Atualizado 2025]]</f>
        <v>0</v>
      </c>
      <c r="U22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22" s="8"/>
      <c r="W22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22" s="7" t="s">
        <v>75</v>
      </c>
      <c r="Y22" s="13" t="s">
        <v>76</v>
      </c>
    </row>
    <row r="23" spans="1:25" ht="27" x14ac:dyDescent="0.25">
      <c r="A23" s="7" t="s">
        <v>25</v>
      </c>
      <c r="B23" s="7" t="s">
        <v>70</v>
      </c>
      <c r="C23" s="7" t="s">
        <v>77</v>
      </c>
      <c r="D23" s="7" t="s">
        <v>28</v>
      </c>
      <c r="E23" s="7" t="s">
        <v>45</v>
      </c>
      <c r="F23" s="7" t="s">
        <v>30</v>
      </c>
      <c r="G23" s="7" t="s">
        <v>46</v>
      </c>
      <c r="H23" s="7" t="s">
        <v>52</v>
      </c>
      <c r="I23" s="11">
        <v>0</v>
      </c>
      <c r="J23" s="11"/>
      <c r="K23" s="8">
        <f>Tabela1367981011122[[#This Row],[Recursos financeiros (R$)  - 2024 - Atualizado 2024]]-Tabela1367981011122[[#This Row],[Recursos financeiros (R$)  - 2024 - Atualizado 2025]]</f>
        <v>0</v>
      </c>
      <c r="L23" s="8">
        <v>0</v>
      </c>
      <c r="M23" s="8">
        <v>0</v>
      </c>
      <c r="N23" s="8">
        <f>Tabela1367981011122[[#This Row],[Recursos financeiros (R$)  - 2025 - Atualizado 2024]]-Tabela1367981011122[[#This Row],[Recursos financeiros (R$)  - 2025 - Atualizado 2025]]</f>
        <v>0</v>
      </c>
      <c r="O23" s="8">
        <v>2000000</v>
      </c>
      <c r="P23" s="8">
        <f>Tabela1367981011122[[#This Row],[Recursos financeiros (R$)  - 2026 - Atualizado 2024]]</f>
        <v>2000000</v>
      </c>
      <c r="Q23" s="8">
        <f>Tabela1367981011122[[#This Row],[Recursos financeiros (R$)  - 2026 - Atualizado 2024]]-Tabela1367981011122[[#This Row],[Recursos financeiros (R$)  - 2026 - Atualizado 2025]]</f>
        <v>0</v>
      </c>
      <c r="R23" s="8">
        <v>0</v>
      </c>
      <c r="S23" s="8"/>
      <c r="T23" s="8">
        <f>Tabela1367981011122[[#This Row],[Recursos financeiros (R$)  - 2027 - Atualizado 2024]]-Tabela1367981011122[[#This Row],[Recursos financeiros (R$)  - 2027 - Atualizado 2025]]</f>
        <v>0</v>
      </c>
      <c r="U23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2000000</v>
      </c>
      <c r="V23" s="8"/>
      <c r="W23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2000000</v>
      </c>
      <c r="X23" s="7" t="s">
        <v>35</v>
      </c>
      <c r="Y23" s="9"/>
    </row>
    <row r="24" spans="1:25" ht="54" x14ac:dyDescent="0.25">
      <c r="A24" s="7" t="s">
        <v>25</v>
      </c>
      <c r="B24" s="7" t="s">
        <v>70</v>
      </c>
      <c r="C24" s="7" t="s">
        <v>78</v>
      </c>
      <c r="D24" s="7" t="s">
        <v>28</v>
      </c>
      <c r="E24" s="7" t="s">
        <v>45</v>
      </c>
      <c r="F24" s="7" t="s">
        <v>30</v>
      </c>
      <c r="G24" s="7" t="s">
        <v>46</v>
      </c>
      <c r="H24" s="7" t="s">
        <v>79</v>
      </c>
      <c r="I24" s="11">
        <v>0</v>
      </c>
      <c r="J24" s="11"/>
      <c r="K24" s="8">
        <f>Tabela1367981011122[[#This Row],[Recursos financeiros (R$)  - 2024 - Atualizado 2024]]-Tabela1367981011122[[#This Row],[Recursos financeiros (R$)  - 2024 - Atualizado 2025]]</f>
        <v>0</v>
      </c>
      <c r="L24" s="8">
        <v>0</v>
      </c>
      <c r="M24" s="8">
        <v>0</v>
      </c>
      <c r="N24" s="8">
        <f>Tabela1367981011122[[#This Row],[Recursos financeiros (R$)  - 2025 - Atualizado 2024]]-Tabela1367981011122[[#This Row],[Recursos financeiros (R$)  - 2025 - Atualizado 2025]]</f>
        <v>0</v>
      </c>
      <c r="O24" s="8">
        <v>2250000</v>
      </c>
      <c r="P24" s="8">
        <f>Tabela1367981011122[[#This Row],[Recursos financeiros (R$)  - 2026 - Atualizado 2024]]</f>
        <v>2250000</v>
      </c>
      <c r="Q24" s="8">
        <f>Tabela1367981011122[[#This Row],[Recursos financeiros (R$)  - 2026 - Atualizado 2024]]-Tabela1367981011122[[#This Row],[Recursos financeiros (R$)  - 2026 - Atualizado 2025]]</f>
        <v>0</v>
      </c>
      <c r="R24" s="8">
        <v>0</v>
      </c>
      <c r="S24" s="8"/>
      <c r="T24" s="8">
        <f>Tabela1367981011122[[#This Row],[Recursos financeiros (R$)  - 2027 - Atualizado 2024]]-Tabela1367981011122[[#This Row],[Recursos financeiros (R$)  - 2027 - Atualizado 2025]]</f>
        <v>0</v>
      </c>
      <c r="U24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2250000</v>
      </c>
      <c r="V24" s="8"/>
      <c r="W24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2250000</v>
      </c>
      <c r="X24" s="7" t="s">
        <v>35</v>
      </c>
      <c r="Y24" s="9"/>
    </row>
    <row r="25" spans="1:25" ht="54" x14ac:dyDescent="0.25">
      <c r="A25" s="7" t="s">
        <v>25</v>
      </c>
      <c r="B25" s="7" t="s">
        <v>80</v>
      </c>
      <c r="C25" s="7" t="s">
        <v>81</v>
      </c>
      <c r="D25" s="7" t="s">
        <v>28</v>
      </c>
      <c r="E25" s="7" t="s">
        <v>45</v>
      </c>
      <c r="F25" s="7" t="s">
        <v>30</v>
      </c>
      <c r="G25" s="7" t="s">
        <v>46</v>
      </c>
      <c r="H25" s="7" t="s">
        <v>79</v>
      </c>
      <c r="I25" s="11">
        <v>0</v>
      </c>
      <c r="J25" s="11"/>
      <c r="K25" s="8">
        <f>Tabela1367981011122[[#This Row],[Recursos financeiros (R$)  - 2024 - Atualizado 2024]]-Tabela1367981011122[[#This Row],[Recursos financeiros (R$)  - 2024 - Atualizado 2025]]</f>
        <v>0</v>
      </c>
      <c r="L25" s="8">
        <v>0</v>
      </c>
      <c r="M25" s="8">
        <v>0</v>
      </c>
      <c r="N25" s="8">
        <f>Tabela1367981011122[[#This Row],[Recursos financeiros (R$)  - 2025 - Atualizado 2024]]-Tabela1367981011122[[#This Row],[Recursos financeiros (R$)  - 2025 - Atualizado 2025]]</f>
        <v>0</v>
      </c>
      <c r="O25" s="8">
        <v>0</v>
      </c>
      <c r="P25" s="8">
        <f>Tabela1367981011122[[#This Row],[Recursos financeiros (R$)  - 2026 - Atualizado 2024]]</f>
        <v>0</v>
      </c>
      <c r="Q25" s="8">
        <f>Tabela1367981011122[[#This Row],[Recursos financeiros (R$)  - 2026 - Atualizado 2024]]-Tabela1367981011122[[#This Row],[Recursos financeiros (R$)  - 2026 - Atualizado 2025]]</f>
        <v>0</v>
      </c>
      <c r="R25" s="8">
        <v>2550000</v>
      </c>
      <c r="S25" s="8"/>
      <c r="T25" s="8">
        <f>Tabela1367981011122[[#This Row],[Recursos financeiros (R$)  - 2027 - Atualizado 2024]]-Tabela1367981011122[[#This Row],[Recursos financeiros (R$)  - 2027 - Atualizado 2025]]</f>
        <v>2550000</v>
      </c>
      <c r="U25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2550000</v>
      </c>
      <c r="V25" s="8"/>
      <c r="W25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2550000</v>
      </c>
      <c r="X25" s="7" t="s">
        <v>35</v>
      </c>
      <c r="Y25" s="9"/>
    </row>
    <row r="26" spans="1:25" ht="54" x14ac:dyDescent="0.25">
      <c r="A26" s="7" t="s">
        <v>25</v>
      </c>
      <c r="B26" s="7" t="s">
        <v>70</v>
      </c>
      <c r="C26" s="7" t="s">
        <v>82</v>
      </c>
      <c r="D26" s="7" t="s">
        <v>28</v>
      </c>
      <c r="E26" s="7" t="s">
        <v>45</v>
      </c>
      <c r="F26" s="7" t="s">
        <v>30</v>
      </c>
      <c r="G26" s="7" t="s">
        <v>46</v>
      </c>
      <c r="H26" s="7" t="s">
        <v>79</v>
      </c>
      <c r="I26" s="11">
        <v>0</v>
      </c>
      <c r="J26" s="11"/>
      <c r="K26" s="8">
        <f>Tabela1367981011122[[#This Row],[Recursos financeiros (R$)  - 2024 - Atualizado 2024]]-Tabela1367981011122[[#This Row],[Recursos financeiros (R$)  - 2024 - Atualizado 2025]]</f>
        <v>0</v>
      </c>
      <c r="L26" s="8">
        <v>0</v>
      </c>
      <c r="M26" s="8">
        <v>0</v>
      </c>
      <c r="N26" s="8">
        <f>Tabela1367981011122[[#This Row],[Recursos financeiros (R$)  - 2025 - Atualizado 2024]]-Tabela1367981011122[[#This Row],[Recursos financeiros (R$)  - 2025 - Atualizado 2025]]</f>
        <v>0</v>
      </c>
      <c r="O26" s="8">
        <v>0</v>
      </c>
      <c r="P26" s="8">
        <f>Tabela1367981011122[[#This Row],[Recursos financeiros (R$)  - 2026 - Atualizado 2024]]</f>
        <v>0</v>
      </c>
      <c r="Q26" s="8">
        <f>Tabela1367981011122[[#This Row],[Recursos financeiros (R$)  - 2026 - Atualizado 2024]]-Tabela1367981011122[[#This Row],[Recursos financeiros (R$)  - 2026 - Atualizado 2025]]</f>
        <v>0</v>
      </c>
      <c r="R26" s="8">
        <v>1200000</v>
      </c>
      <c r="S26" s="8"/>
      <c r="T26" s="8">
        <f>Tabela1367981011122[[#This Row],[Recursos financeiros (R$)  - 2027 - Atualizado 2024]]-Tabela1367981011122[[#This Row],[Recursos financeiros (R$)  - 2027 - Atualizado 2025]]</f>
        <v>1200000</v>
      </c>
      <c r="U26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1200000</v>
      </c>
      <c r="V26" s="8"/>
      <c r="W26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1200000</v>
      </c>
      <c r="X26" s="7" t="s">
        <v>35</v>
      </c>
      <c r="Y26" s="9"/>
    </row>
    <row r="27" spans="1:25" ht="27" x14ac:dyDescent="0.25">
      <c r="A27" s="7" t="s">
        <v>25</v>
      </c>
      <c r="B27" s="7" t="s">
        <v>83</v>
      </c>
      <c r="C27" s="7" t="s">
        <v>84</v>
      </c>
      <c r="D27" s="7" t="s">
        <v>28</v>
      </c>
      <c r="E27" s="7" t="s">
        <v>85</v>
      </c>
      <c r="F27" s="7" t="s">
        <v>30</v>
      </c>
      <c r="G27" s="7" t="s">
        <v>46</v>
      </c>
      <c r="H27" s="7" t="s">
        <v>86</v>
      </c>
      <c r="I27" s="11">
        <v>0</v>
      </c>
      <c r="J27" s="11"/>
      <c r="K27" s="8">
        <f>Tabela1367981011122[[#This Row],[Recursos financeiros (R$)  - 2024 - Atualizado 2024]]-Tabela1367981011122[[#This Row],[Recursos financeiros (R$)  - 2024 - Atualizado 2025]]</f>
        <v>0</v>
      </c>
      <c r="L27" s="12">
        <v>0</v>
      </c>
      <c r="M27" s="12">
        <v>0</v>
      </c>
      <c r="N27" s="8">
        <f>Tabela1367981011122[[#This Row],[Recursos financeiros (R$)  - 2025 - Atualizado 2024]]-Tabela1367981011122[[#This Row],[Recursos financeiros (R$)  - 2025 - Atualizado 2025]]</f>
        <v>0</v>
      </c>
      <c r="O27" s="8">
        <v>71428.56</v>
      </c>
      <c r="P27" s="8">
        <f>Tabela1367981011122[[#This Row],[Recursos financeiros (R$)  - 2026 - Atualizado 2024]]</f>
        <v>71428.56</v>
      </c>
      <c r="Q27" s="8">
        <f>Tabela1367981011122[[#This Row],[Recursos financeiros (R$)  - 2026 - Atualizado 2024]]-Tabela1367981011122[[#This Row],[Recursos financeiros (R$)  - 2026 - Atualizado 2025]]</f>
        <v>0</v>
      </c>
      <c r="R27" s="8">
        <v>0</v>
      </c>
      <c r="S27" s="8"/>
      <c r="T27" s="8">
        <f>Tabela1367981011122[[#This Row],[Recursos financeiros (R$)  - 2027 - Atualizado 2024]]-Tabela1367981011122[[#This Row],[Recursos financeiros (R$)  - 2027 - Atualizado 2025]]</f>
        <v>0</v>
      </c>
      <c r="U27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71428.56</v>
      </c>
      <c r="V27" s="8"/>
      <c r="W27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71428.56</v>
      </c>
      <c r="X27" s="7" t="s">
        <v>35</v>
      </c>
      <c r="Y27" s="9"/>
    </row>
    <row r="28" spans="1:25" ht="27" x14ac:dyDescent="0.25">
      <c r="A28" s="7" t="s">
        <v>87</v>
      </c>
      <c r="B28" s="7" t="s">
        <v>80</v>
      </c>
      <c r="C28" s="7" t="s">
        <v>88</v>
      </c>
      <c r="D28" s="7" t="s">
        <v>28</v>
      </c>
      <c r="E28" s="7" t="s">
        <v>45</v>
      </c>
      <c r="F28" s="7" t="s">
        <v>30</v>
      </c>
      <c r="G28" s="7" t="s">
        <v>89</v>
      </c>
      <c r="H28" s="7" t="s">
        <v>90</v>
      </c>
      <c r="I28" s="11">
        <v>0</v>
      </c>
      <c r="J28" s="11"/>
      <c r="K28" s="8">
        <f>Tabela1367981011122[[#This Row],[Recursos financeiros (R$)  - 2024 - Atualizado 2024]]-Tabela1367981011122[[#This Row],[Recursos financeiros (R$)  - 2024 - Atualizado 2025]]</f>
        <v>0</v>
      </c>
      <c r="L28" s="8">
        <v>0</v>
      </c>
      <c r="M28" s="8">
        <v>0</v>
      </c>
      <c r="N28" s="8">
        <f>Tabela1367981011122[[#This Row],[Recursos financeiros (R$)  - 2025 - Atualizado 2024]]-Tabela1367981011122[[#This Row],[Recursos financeiros (R$)  - 2025 - Atualizado 2025]]</f>
        <v>0</v>
      </c>
      <c r="O28" s="8">
        <v>0</v>
      </c>
      <c r="P28" s="8">
        <f>Tabela1367981011122[[#This Row],[Recursos financeiros (R$)  - 2026 - Atualizado 2024]]</f>
        <v>0</v>
      </c>
      <c r="Q28" s="8">
        <f>Tabela1367981011122[[#This Row],[Recursos financeiros (R$)  - 2026 - Atualizado 2024]]-Tabela1367981011122[[#This Row],[Recursos financeiros (R$)  - 2026 - Atualizado 2025]]</f>
        <v>0</v>
      </c>
      <c r="R28" s="8">
        <v>1500000</v>
      </c>
      <c r="S28" s="8"/>
      <c r="T28" s="8">
        <f>Tabela1367981011122[[#This Row],[Recursos financeiros (R$)  - 2027 - Atualizado 2024]]-Tabela1367981011122[[#This Row],[Recursos financeiros (R$)  - 2027 - Atualizado 2025]]</f>
        <v>1500000</v>
      </c>
      <c r="U28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1500000</v>
      </c>
      <c r="V28" s="8"/>
      <c r="W28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1500000</v>
      </c>
      <c r="X28" s="7" t="s">
        <v>35</v>
      </c>
      <c r="Y28" s="9"/>
    </row>
    <row r="29" spans="1:25" ht="108" x14ac:dyDescent="0.25">
      <c r="A29" s="7" t="s">
        <v>87</v>
      </c>
      <c r="B29" s="7" t="s">
        <v>91</v>
      </c>
      <c r="C29" s="7" t="s">
        <v>92</v>
      </c>
      <c r="D29" s="7" t="s">
        <v>28</v>
      </c>
      <c r="E29" s="7" t="s">
        <v>45</v>
      </c>
      <c r="F29" s="7" t="s">
        <v>30</v>
      </c>
      <c r="G29" s="7" t="s">
        <v>89</v>
      </c>
      <c r="H29" s="7" t="s">
        <v>90</v>
      </c>
      <c r="I29" s="11">
        <v>0</v>
      </c>
      <c r="J29" s="11"/>
      <c r="K29" s="8">
        <f>Tabela1367981011122[[#This Row],[Recursos financeiros (R$)  - 2024 - Atualizado 2024]]-Tabela1367981011122[[#This Row],[Recursos financeiros (R$)  - 2024 - Atualizado 2025]]</f>
        <v>0</v>
      </c>
      <c r="L29" s="8">
        <v>0</v>
      </c>
      <c r="M29" s="8">
        <v>0</v>
      </c>
      <c r="N29" s="8">
        <f>Tabela1367981011122[[#This Row],[Recursos financeiros (R$)  - 2025 - Atualizado 2024]]-Tabela1367981011122[[#This Row],[Recursos financeiros (R$)  - 2025 - Atualizado 2025]]</f>
        <v>0</v>
      </c>
      <c r="O29" s="8">
        <v>0</v>
      </c>
      <c r="P29" s="8">
        <f>Tabela1367981011122[[#This Row],[Recursos financeiros (R$)  - 2026 - Atualizado 2024]]</f>
        <v>0</v>
      </c>
      <c r="Q29" s="8">
        <f>Tabela1367981011122[[#This Row],[Recursos financeiros (R$)  - 2026 - Atualizado 2024]]-Tabela1367981011122[[#This Row],[Recursos financeiros (R$)  - 2026 - Atualizado 2025]]</f>
        <v>0</v>
      </c>
      <c r="R29" s="8">
        <v>0</v>
      </c>
      <c r="S29" s="8"/>
      <c r="T29" s="8">
        <f>Tabela1367981011122[[#This Row],[Recursos financeiros (R$)  - 2027 - Atualizado 2024]]-Tabela1367981011122[[#This Row],[Recursos financeiros (R$)  - 2027 - Atualizado 2025]]</f>
        <v>0</v>
      </c>
      <c r="U29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29" s="8"/>
      <c r="W29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29" s="7" t="s">
        <v>35</v>
      </c>
      <c r="Y29" s="9"/>
    </row>
    <row r="30" spans="1:25" ht="45" x14ac:dyDescent="0.25">
      <c r="A30" s="7" t="s">
        <v>93</v>
      </c>
      <c r="B30" s="7" t="s">
        <v>94</v>
      </c>
      <c r="C30" s="7" t="s">
        <v>95</v>
      </c>
      <c r="D30" s="7" t="s">
        <v>28</v>
      </c>
      <c r="E30" s="7" t="s">
        <v>45</v>
      </c>
      <c r="F30" s="7" t="s">
        <v>30</v>
      </c>
      <c r="G30" s="7" t="s">
        <v>46</v>
      </c>
      <c r="H30" s="7" t="s">
        <v>47</v>
      </c>
      <c r="I30" s="11">
        <v>0</v>
      </c>
      <c r="J30" s="11"/>
      <c r="K30" s="8">
        <f>Tabela1367981011122[[#This Row],[Recursos financeiros (R$)  - 2024 - Atualizado 2024]]-Tabela1367981011122[[#This Row],[Recursos financeiros (R$)  - 2024 - Atualizado 2025]]</f>
        <v>0</v>
      </c>
      <c r="L30" s="8">
        <v>0</v>
      </c>
      <c r="M30" s="8">
        <v>0</v>
      </c>
      <c r="N30" s="8">
        <f>Tabela1367981011122[[#This Row],[Recursos financeiros (R$)  - 2025 - Atualizado 2024]]-Tabela1367981011122[[#This Row],[Recursos financeiros (R$)  - 2025 - Atualizado 2025]]</f>
        <v>0</v>
      </c>
      <c r="O30" s="8">
        <v>1000000</v>
      </c>
      <c r="P30" s="8">
        <f>Tabela1367981011122[[#This Row],[Recursos financeiros (R$)  - 2026 - Atualizado 2024]]</f>
        <v>1000000</v>
      </c>
      <c r="Q30" s="8">
        <f>Tabela1367981011122[[#This Row],[Recursos financeiros (R$)  - 2026 - Atualizado 2024]]-Tabela1367981011122[[#This Row],[Recursos financeiros (R$)  - 2026 - Atualizado 2025]]</f>
        <v>0</v>
      </c>
      <c r="R30" s="8">
        <v>1200000</v>
      </c>
      <c r="S30" s="8"/>
      <c r="T30" s="8">
        <f>Tabela1367981011122[[#This Row],[Recursos financeiros (R$)  - 2027 - Atualizado 2024]]-Tabela1367981011122[[#This Row],[Recursos financeiros (R$)  - 2027 - Atualizado 2025]]</f>
        <v>1200000</v>
      </c>
      <c r="U30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2200000</v>
      </c>
      <c r="V30" s="8"/>
      <c r="W30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2200000</v>
      </c>
      <c r="X30" s="7" t="s">
        <v>35</v>
      </c>
      <c r="Y30" s="9"/>
    </row>
    <row r="31" spans="1:25" ht="45" x14ac:dyDescent="0.25">
      <c r="A31" s="7" t="s">
        <v>93</v>
      </c>
      <c r="B31" s="7" t="s">
        <v>96</v>
      </c>
      <c r="C31" s="7" t="s">
        <v>97</v>
      </c>
      <c r="D31" s="7" t="s">
        <v>28</v>
      </c>
      <c r="E31" s="7" t="s">
        <v>45</v>
      </c>
      <c r="F31" s="7" t="s">
        <v>30</v>
      </c>
      <c r="G31" s="7" t="s">
        <v>89</v>
      </c>
      <c r="H31" s="7" t="s">
        <v>89</v>
      </c>
      <c r="I31" s="11">
        <v>0</v>
      </c>
      <c r="J31" s="11"/>
      <c r="K31" s="8">
        <f>Tabela1367981011122[[#This Row],[Recursos financeiros (R$)  - 2024 - Atualizado 2024]]-Tabela1367981011122[[#This Row],[Recursos financeiros (R$)  - 2024 - Atualizado 2025]]</f>
        <v>0</v>
      </c>
      <c r="L31" s="8">
        <v>0</v>
      </c>
      <c r="M31" s="8">
        <v>0</v>
      </c>
      <c r="N31" s="8">
        <f>Tabela1367981011122[[#This Row],[Recursos financeiros (R$)  - 2025 - Atualizado 2024]]-Tabela1367981011122[[#This Row],[Recursos financeiros (R$)  - 2025 - Atualizado 2025]]</f>
        <v>0</v>
      </c>
      <c r="O31" s="8">
        <v>1000000</v>
      </c>
      <c r="P31" s="8">
        <f>Tabela1367981011122[[#This Row],[Recursos financeiros (R$)  - 2026 - Atualizado 2024]]</f>
        <v>1000000</v>
      </c>
      <c r="Q31" s="8">
        <f>Tabela1367981011122[[#This Row],[Recursos financeiros (R$)  - 2026 - Atualizado 2024]]-Tabela1367981011122[[#This Row],[Recursos financeiros (R$)  - 2026 - Atualizado 2025]]</f>
        <v>0</v>
      </c>
      <c r="R31" s="8">
        <v>0</v>
      </c>
      <c r="S31" s="8"/>
      <c r="T31" s="8">
        <f>Tabela1367981011122[[#This Row],[Recursos financeiros (R$)  - 2027 - Atualizado 2024]]-Tabela1367981011122[[#This Row],[Recursos financeiros (R$)  - 2027 - Atualizado 2025]]</f>
        <v>0</v>
      </c>
      <c r="U31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1000000</v>
      </c>
      <c r="V31" s="8"/>
      <c r="W31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1000000</v>
      </c>
      <c r="X31" s="7" t="s">
        <v>35</v>
      </c>
      <c r="Y31" s="9"/>
    </row>
    <row r="32" spans="1:25" ht="45" x14ac:dyDescent="0.25">
      <c r="A32" s="7" t="s">
        <v>93</v>
      </c>
      <c r="B32" s="7" t="s">
        <v>98</v>
      </c>
      <c r="C32" s="7" t="s">
        <v>99</v>
      </c>
      <c r="D32" s="7" t="s">
        <v>28</v>
      </c>
      <c r="E32" s="7" t="s">
        <v>85</v>
      </c>
      <c r="F32" s="7" t="s">
        <v>100</v>
      </c>
      <c r="G32" s="7" t="s">
        <v>46</v>
      </c>
      <c r="H32" s="7" t="s">
        <v>101</v>
      </c>
      <c r="I32" s="11">
        <v>0</v>
      </c>
      <c r="J32" s="11"/>
      <c r="K32" s="8">
        <f>Tabela1367981011122[[#This Row],[Recursos financeiros (R$)  - 2024 - Atualizado 2024]]-Tabela1367981011122[[#This Row],[Recursos financeiros (R$)  - 2024 - Atualizado 2025]]</f>
        <v>0</v>
      </c>
      <c r="L32" s="12">
        <v>35714.28</v>
      </c>
      <c r="M32" s="12">
        <v>0</v>
      </c>
      <c r="N32" s="8">
        <f>Tabela1367981011122[[#This Row],[Recursos financeiros (R$)  - 2025 - Atualizado 2024]]-Tabela1367981011122[[#This Row],[Recursos financeiros (R$)  - 2025 - Atualizado 2025]]</f>
        <v>35714.28</v>
      </c>
      <c r="O32" s="8">
        <v>0</v>
      </c>
      <c r="P32" s="8">
        <f>Tabela1367981011122[[#This Row],[Recursos financeiros (R$)  - 2026 - Atualizado 2024]]</f>
        <v>0</v>
      </c>
      <c r="Q32" s="8">
        <f>Tabela1367981011122[[#This Row],[Recursos financeiros (R$)  - 2026 - Atualizado 2024]]-Tabela1367981011122[[#This Row],[Recursos financeiros (R$)  - 2026 - Atualizado 2025]]</f>
        <v>0</v>
      </c>
      <c r="R32" s="8">
        <v>0</v>
      </c>
      <c r="S32" s="8"/>
      <c r="T32" s="8">
        <f>Tabela1367981011122[[#This Row],[Recursos financeiros (R$)  - 2027 - Atualizado 2024]]-Tabela1367981011122[[#This Row],[Recursos financeiros (R$)  - 2027 - Atualizado 2025]]</f>
        <v>0</v>
      </c>
      <c r="U32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32" s="8"/>
      <c r="W32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32" s="7" t="s">
        <v>35</v>
      </c>
      <c r="Y32" s="9"/>
    </row>
    <row r="33" spans="1:25" ht="45" x14ac:dyDescent="0.25">
      <c r="A33" s="7" t="s">
        <v>93</v>
      </c>
      <c r="B33" s="7" t="s">
        <v>102</v>
      </c>
      <c r="C33" s="7" t="s">
        <v>103</v>
      </c>
      <c r="D33" s="7" t="s">
        <v>28</v>
      </c>
      <c r="E33" s="7" t="s">
        <v>85</v>
      </c>
      <c r="F33" s="7" t="s">
        <v>100</v>
      </c>
      <c r="G33" s="7" t="s">
        <v>46</v>
      </c>
      <c r="H33" s="7" t="s">
        <v>47</v>
      </c>
      <c r="I33" s="11">
        <v>0</v>
      </c>
      <c r="J33" s="11"/>
      <c r="K33" s="8">
        <f>Tabela1367981011122[[#This Row],[Recursos financeiros (R$)  - 2024 - Atualizado 2024]]-Tabela1367981011122[[#This Row],[Recursos financeiros (R$)  - 2024 - Atualizado 2025]]</f>
        <v>0</v>
      </c>
      <c r="L33" s="8">
        <v>0</v>
      </c>
      <c r="M33" s="8">
        <v>0</v>
      </c>
      <c r="N33" s="8">
        <f>Tabela1367981011122[[#This Row],[Recursos financeiros (R$)  - 2025 - Atualizado 2024]]-Tabela1367981011122[[#This Row],[Recursos financeiros (R$)  - 2025 - Atualizado 2025]]</f>
        <v>0</v>
      </c>
      <c r="O33" s="8">
        <v>35714.28</v>
      </c>
      <c r="P33" s="8">
        <f>Tabela1367981011122[[#This Row],[Recursos financeiros (R$)  - 2026 - Atualizado 2024]]</f>
        <v>35714.28</v>
      </c>
      <c r="Q33" s="8">
        <f>Tabela1367981011122[[#This Row],[Recursos financeiros (R$)  - 2026 - Atualizado 2024]]-Tabela1367981011122[[#This Row],[Recursos financeiros (R$)  - 2026 - Atualizado 2025]]</f>
        <v>0</v>
      </c>
      <c r="R33" s="8">
        <v>0</v>
      </c>
      <c r="S33" s="8"/>
      <c r="T33" s="8">
        <f>Tabela1367981011122[[#This Row],[Recursos financeiros (R$)  - 2027 - Atualizado 2024]]-Tabela1367981011122[[#This Row],[Recursos financeiros (R$)  - 2027 - Atualizado 2025]]</f>
        <v>0</v>
      </c>
      <c r="U33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35714.28</v>
      </c>
      <c r="V33" s="8"/>
      <c r="W33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35714.28</v>
      </c>
      <c r="X33" s="7" t="s">
        <v>35</v>
      </c>
      <c r="Y33" s="9"/>
    </row>
    <row r="34" spans="1:25" ht="36" x14ac:dyDescent="0.25">
      <c r="A34" s="7" t="s">
        <v>104</v>
      </c>
      <c r="B34" s="7" t="s">
        <v>105</v>
      </c>
      <c r="C34" s="7" t="s">
        <v>106</v>
      </c>
      <c r="D34" s="7" t="s">
        <v>28</v>
      </c>
      <c r="E34" s="7" t="s">
        <v>85</v>
      </c>
      <c r="F34" s="7" t="s">
        <v>100</v>
      </c>
      <c r="G34" s="7" t="s">
        <v>46</v>
      </c>
      <c r="H34" s="7" t="s">
        <v>47</v>
      </c>
      <c r="I34" s="11">
        <v>0</v>
      </c>
      <c r="J34" s="11"/>
      <c r="K34" s="8">
        <f>Tabela1367981011122[[#This Row],[Recursos financeiros (R$)  - 2024 - Atualizado 2024]]-Tabela1367981011122[[#This Row],[Recursos financeiros (R$)  - 2024 - Atualizado 2025]]</f>
        <v>0</v>
      </c>
      <c r="L34" s="12">
        <v>0</v>
      </c>
      <c r="M34" s="12">
        <v>0</v>
      </c>
      <c r="N34" s="8">
        <f>Tabela1367981011122[[#This Row],[Recursos financeiros (R$)  - 2025 - Atualizado 2024]]-Tabela1367981011122[[#This Row],[Recursos financeiros (R$)  - 2025 - Atualizado 2025]]</f>
        <v>0</v>
      </c>
      <c r="O34" s="8">
        <v>0</v>
      </c>
      <c r="P34" s="8">
        <f>Tabela1367981011122[[#This Row],[Recursos financeiros (R$)  - 2026 - Atualizado 2024]]</f>
        <v>0</v>
      </c>
      <c r="Q34" s="8">
        <f>Tabela1367981011122[[#This Row],[Recursos financeiros (R$)  - 2026 - Atualizado 2024]]-Tabela1367981011122[[#This Row],[Recursos financeiros (R$)  - 2026 - Atualizado 2025]]</f>
        <v>0</v>
      </c>
      <c r="R34" s="8">
        <v>0</v>
      </c>
      <c r="S34" s="8"/>
      <c r="T34" s="8">
        <f>Tabela1367981011122[[#This Row],[Recursos financeiros (R$)  - 2027 - Atualizado 2024]]-Tabela1367981011122[[#This Row],[Recursos financeiros (R$)  - 2027 - Atualizado 2025]]</f>
        <v>0</v>
      </c>
      <c r="U34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34" s="8"/>
      <c r="W34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34" s="7" t="s">
        <v>35</v>
      </c>
      <c r="Y34" s="9"/>
    </row>
    <row r="35" spans="1:25" ht="36" x14ac:dyDescent="0.25">
      <c r="A35" s="7" t="s">
        <v>104</v>
      </c>
      <c r="B35" s="7" t="s">
        <v>107</v>
      </c>
      <c r="C35" s="7" t="s">
        <v>108</v>
      </c>
      <c r="D35" s="7" t="s">
        <v>28</v>
      </c>
      <c r="E35" s="7" t="s">
        <v>85</v>
      </c>
      <c r="F35" s="7" t="s">
        <v>100</v>
      </c>
      <c r="G35" s="7" t="s">
        <v>46</v>
      </c>
      <c r="H35" s="7" t="s">
        <v>47</v>
      </c>
      <c r="I35" s="11">
        <v>0</v>
      </c>
      <c r="J35" s="11"/>
      <c r="K35" s="8">
        <f>Tabela1367981011122[[#This Row],[Recursos financeiros (R$)  - 2024 - Atualizado 2024]]-Tabela1367981011122[[#This Row],[Recursos financeiros (R$)  - 2024 - Atualizado 2025]]</f>
        <v>0</v>
      </c>
      <c r="L35" s="12">
        <v>0</v>
      </c>
      <c r="M35" s="12">
        <v>0</v>
      </c>
      <c r="N35" s="8">
        <f>Tabela1367981011122[[#This Row],[Recursos financeiros (R$)  - 2025 - Atualizado 2024]]-Tabela1367981011122[[#This Row],[Recursos financeiros (R$)  - 2025 - Atualizado 2025]]</f>
        <v>0</v>
      </c>
      <c r="O35" s="8">
        <v>0</v>
      </c>
      <c r="P35" s="8">
        <f>Tabela1367981011122[[#This Row],[Recursos financeiros (R$)  - 2026 - Atualizado 2024]]</f>
        <v>0</v>
      </c>
      <c r="Q35" s="8">
        <f>Tabela1367981011122[[#This Row],[Recursos financeiros (R$)  - 2026 - Atualizado 2024]]-Tabela1367981011122[[#This Row],[Recursos financeiros (R$)  - 2026 - Atualizado 2025]]</f>
        <v>0</v>
      </c>
      <c r="R35" s="8">
        <v>0</v>
      </c>
      <c r="S35" s="8"/>
      <c r="T35" s="8">
        <f>Tabela1367981011122[[#This Row],[Recursos financeiros (R$)  - 2027 - Atualizado 2024]]-Tabela1367981011122[[#This Row],[Recursos financeiros (R$)  - 2027 - Atualizado 2025]]</f>
        <v>0</v>
      </c>
      <c r="U35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35" s="8"/>
      <c r="W35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35" s="7" t="s">
        <v>35</v>
      </c>
      <c r="Y35" s="9"/>
    </row>
    <row r="36" spans="1:25" ht="36" x14ac:dyDescent="0.25">
      <c r="A36" s="7" t="s">
        <v>109</v>
      </c>
      <c r="B36" s="7" t="s">
        <v>110</v>
      </c>
      <c r="C36" s="7" t="s">
        <v>111</v>
      </c>
      <c r="D36" s="7" t="s">
        <v>31</v>
      </c>
      <c r="E36" s="7" t="s">
        <v>31</v>
      </c>
      <c r="F36" s="7" t="s">
        <v>112</v>
      </c>
      <c r="G36" s="7" t="s">
        <v>31</v>
      </c>
      <c r="H36" s="7" t="s">
        <v>32</v>
      </c>
      <c r="I36" s="11">
        <v>0</v>
      </c>
      <c r="J36" s="11"/>
      <c r="K36" s="8">
        <f>Tabela1367981011122[[#This Row],[Recursos financeiros (R$)  - 2024 - Atualizado 2024]]-Tabela1367981011122[[#This Row],[Recursos financeiros (R$)  - 2024 - Atualizado 2025]]</f>
        <v>0</v>
      </c>
      <c r="L36" s="8">
        <v>2000000</v>
      </c>
      <c r="M36" s="8">
        <v>0</v>
      </c>
      <c r="N36" s="8">
        <f>Tabela1367981011122[[#This Row],[Recursos financeiros (R$)  - 2025 - Atualizado 2024]]-Tabela1367981011122[[#This Row],[Recursos financeiros (R$)  - 2025 - Atualizado 2025]]</f>
        <v>2000000</v>
      </c>
      <c r="O36" s="8">
        <v>1000000</v>
      </c>
      <c r="P36" s="8">
        <f>Tabela1367981011122[[#This Row],[Recursos financeiros (R$)  - 2026 - Atualizado 2024]]</f>
        <v>1000000</v>
      </c>
      <c r="Q36" s="8">
        <f>Tabela1367981011122[[#This Row],[Recursos financeiros (R$)  - 2026 - Atualizado 2024]]-Tabela1367981011122[[#This Row],[Recursos financeiros (R$)  - 2026 - Atualizado 2025]]</f>
        <v>0</v>
      </c>
      <c r="R36" s="8">
        <v>1250000</v>
      </c>
      <c r="S36" s="8"/>
      <c r="T36" s="8">
        <f>Tabela1367981011122[[#This Row],[Recursos financeiros (R$)  - 2027 - Atualizado 2024]]-Tabela1367981011122[[#This Row],[Recursos financeiros (R$)  - 2027 - Atualizado 2025]]</f>
        <v>1250000</v>
      </c>
      <c r="U36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2250000</v>
      </c>
      <c r="V36" s="8"/>
      <c r="W36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2250000</v>
      </c>
      <c r="X36" s="7" t="s">
        <v>35</v>
      </c>
      <c r="Y36" s="9"/>
    </row>
    <row r="37" spans="1:25" ht="36" x14ac:dyDescent="0.25">
      <c r="A37" s="7" t="s">
        <v>109</v>
      </c>
      <c r="B37" s="15" t="s">
        <v>113</v>
      </c>
      <c r="C37" s="7" t="s">
        <v>111</v>
      </c>
      <c r="D37" s="7" t="s">
        <v>31</v>
      </c>
      <c r="E37" s="7" t="s">
        <v>31</v>
      </c>
      <c r="F37" s="7" t="s">
        <v>112</v>
      </c>
      <c r="G37" s="7" t="s">
        <v>31</v>
      </c>
      <c r="H37" s="7" t="s">
        <v>32</v>
      </c>
      <c r="I37" s="8">
        <v>159708.38</v>
      </c>
      <c r="J37" s="8">
        <v>341994.07</v>
      </c>
      <c r="K37" s="8">
        <f>Tabela1367981011122[[#This Row],[Recursos financeiros (R$)  - 2024 - Atualizado 2024]]-Tabela1367981011122[[#This Row],[Recursos financeiros (R$)  - 2024 - Atualizado 2025]]</f>
        <v>-182285.69</v>
      </c>
      <c r="L37" s="8">
        <v>500000</v>
      </c>
      <c r="M37" s="8">
        <v>500000</v>
      </c>
      <c r="N37" s="8">
        <f>Tabela1367981011122[[#This Row],[Recursos financeiros (R$)  - 2025 - Atualizado 2024]]-Tabela1367981011122[[#This Row],[Recursos financeiros (R$)  - 2025 - Atualizado 2025]]</f>
        <v>0</v>
      </c>
      <c r="O37" s="8">
        <v>0</v>
      </c>
      <c r="P37" s="8">
        <f>Tabela1367981011122[[#This Row],[Recursos financeiros (R$)  - 2026 - Atualizado 2024]]</f>
        <v>0</v>
      </c>
      <c r="Q37" s="8">
        <f>Tabela1367981011122[[#This Row],[Recursos financeiros (R$)  - 2026 - Atualizado 2024]]-Tabela1367981011122[[#This Row],[Recursos financeiros (R$)  - 2026 - Atualizado 2025]]</f>
        <v>0</v>
      </c>
      <c r="R37" s="8">
        <v>0</v>
      </c>
      <c r="S37" s="8"/>
      <c r="T37" s="8">
        <f>Tabela1367981011122[[#This Row],[Recursos financeiros (R$)  - 2027 - Atualizado 2024]]-Tabela1367981011122[[#This Row],[Recursos financeiros (R$)  - 2027 - Atualizado 2025]]</f>
        <v>0</v>
      </c>
      <c r="U37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841994.07000000007</v>
      </c>
      <c r="V37" s="8"/>
      <c r="W37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659708.38</v>
      </c>
      <c r="X37" s="7" t="s">
        <v>75</v>
      </c>
      <c r="Y37" s="13" t="s">
        <v>76</v>
      </c>
    </row>
    <row r="38" spans="1:25" ht="54" x14ac:dyDescent="0.25">
      <c r="A38" s="14" t="s">
        <v>109</v>
      </c>
      <c r="B38" s="7" t="s">
        <v>114</v>
      </c>
      <c r="C38" s="7" t="s">
        <v>115</v>
      </c>
      <c r="D38" s="7" t="s">
        <v>31</v>
      </c>
      <c r="E38" s="7" t="s">
        <v>64</v>
      </c>
      <c r="F38" s="7" t="s">
        <v>112</v>
      </c>
      <c r="G38" s="7" t="s">
        <v>31</v>
      </c>
      <c r="H38" s="7" t="s">
        <v>116</v>
      </c>
      <c r="I38" s="8">
        <v>0</v>
      </c>
      <c r="J38" s="8"/>
      <c r="K38" s="8">
        <f>Tabela1367981011122[[#This Row],[Recursos financeiros (R$)  - 2024 - Atualizado 2024]]-Tabela1367981011122[[#This Row],[Recursos financeiros (R$)  - 2024 - Atualizado 2025]]</f>
        <v>0</v>
      </c>
      <c r="L38" s="8">
        <v>1000000</v>
      </c>
      <c r="M38" s="8">
        <v>1143817.25</v>
      </c>
      <c r="N38" s="8">
        <f>Tabela1367981011122[[#This Row],[Recursos financeiros (R$)  - 2025 - Atualizado 2024]]-Tabela1367981011122[[#This Row],[Recursos financeiros (R$)  - 2025 - Atualizado 2025]]</f>
        <v>-143817.25</v>
      </c>
      <c r="O38" s="8">
        <v>650000</v>
      </c>
      <c r="P38" s="8">
        <f>Tabela1367981011122[[#This Row],[Recursos financeiros (R$)  - 2026 - Atualizado 2024]]</f>
        <v>650000</v>
      </c>
      <c r="Q38" s="8">
        <f>Tabela1367981011122[[#This Row],[Recursos financeiros (R$)  - 2026 - Atualizado 2024]]-Tabela1367981011122[[#This Row],[Recursos financeiros (R$)  - 2026 - Atualizado 2025]]</f>
        <v>0</v>
      </c>
      <c r="R38" s="8">
        <v>750000</v>
      </c>
      <c r="S38" s="8"/>
      <c r="T38" s="8">
        <f>Tabela1367981011122[[#This Row],[Recursos financeiros (R$)  - 2027 - Atualizado 2024]]-Tabela1367981011122[[#This Row],[Recursos financeiros (R$)  - 2027 - Atualizado 2025]]</f>
        <v>750000</v>
      </c>
      <c r="U38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2543817.25</v>
      </c>
      <c r="V38" s="8"/>
      <c r="W38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2543817.25</v>
      </c>
      <c r="X38" s="7" t="s">
        <v>35</v>
      </c>
      <c r="Y38" s="9"/>
    </row>
    <row r="39" spans="1:25" ht="54" x14ac:dyDescent="0.25">
      <c r="A39" s="7" t="s">
        <v>109</v>
      </c>
      <c r="B39" s="7" t="s">
        <v>117</v>
      </c>
      <c r="C39" s="7" t="s">
        <v>115</v>
      </c>
      <c r="D39" s="7" t="s">
        <v>31</v>
      </c>
      <c r="E39" s="7" t="s">
        <v>64</v>
      </c>
      <c r="F39" s="7" t="s">
        <v>112</v>
      </c>
      <c r="G39" s="7" t="s">
        <v>31</v>
      </c>
      <c r="H39" s="7" t="s">
        <v>116</v>
      </c>
      <c r="I39" s="8">
        <v>662226.29</v>
      </c>
      <c r="J39" s="8"/>
      <c r="K39" s="8">
        <f>Tabela1367981011122[[#This Row],[Recursos financeiros (R$)  - 2024 - Atualizado 2024]]-Tabela1367981011122[[#This Row],[Recursos financeiros (R$)  - 2024 - Atualizado 2025]]</f>
        <v>662226.29</v>
      </c>
      <c r="L39" s="8">
        <v>0</v>
      </c>
      <c r="M39" s="8">
        <v>0</v>
      </c>
      <c r="N39" s="8">
        <f>Tabela1367981011122[[#This Row],[Recursos financeiros (R$)  - 2025 - Atualizado 2024]]-Tabela1367981011122[[#This Row],[Recursos financeiros (R$)  - 2025 - Atualizado 2025]]</f>
        <v>0</v>
      </c>
      <c r="O39" s="8">
        <v>0</v>
      </c>
      <c r="P39" s="8">
        <f>Tabela1367981011122[[#This Row],[Recursos financeiros (R$)  - 2026 - Atualizado 2024]]</f>
        <v>0</v>
      </c>
      <c r="Q39" s="8">
        <f>Tabela1367981011122[[#This Row],[Recursos financeiros (R$)  - 2026 - Atualizado 2024]]-Tabela1367981011122[[#This Row],[Recursos financeiros (R$)  - 2026 - Atualizado 2025]]</f>
        <v>0</v>
      </c>
      <c r="R39" s="8">
        <v>0</v>
      </c>
      <c r="S39" s="8"/>
      <c r="T39" s="8">
        <f>Tabela1367981011122[[#This Row],[Recursos financeiros (R$)  - 2027 - Atualizado 2024]]-Tabela1367981011122[[#This Row],[Recursos financeiros (R$)  - 2027 - Atualizado 2025]]</f>
        <v>0</v>
      </c>
      <c r="U39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39" s="8"/>
      <c r="W39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662226.29</v>
      </c>
      <c r="X39" s="8" t="s">
        <v>33</v>
      </c>
      <c r="Y39" s="9"/>
    </row>
    <row r="40" spans="1:25" ht="54" x14ac:dyDescent="0.25">
      <c r="A40" s="7" t="s">
        <v>109</v>
      </c>
      <c r="B40" s="7" t="s">
        <v>118</v>
      </c>
      <c r="C40" s="7" t="s">
        <v>119</v>
      </c>
      <c r="D40" s="7" t="s">
        <v>31</v>
      </c>
      <c r="E40" s="7" t="s">
        <v>64</v>
      </c>
      <c r="F40" s="7" t="s">
        <v>112</v>
      </c>
      <c r="G40" s="7" t="s">
        <v>31</v>
      </c>
      <c r="H40" s="7" t="s">
        <v>116</v>
      </c>
      <c r="I40" s="11">
        <v>0</v>
      </c>
      <c r="J40" s="11"/>
      <c r="K40" s="8">
        <f>Tabela1367981011122[[#This Row],[Recursos financeiros (R$)  - 2024 - Atualizado 2024]]-Tabela1367981011122[[#This Row],[Recursos financeiros (R$)  - 2024 - Atualizado 2025]]</f>
        <v>0</v>
      </c>
      <c r="L40" s="8">
        <v>1000000</v>
      </c>
      <c r="M40" s="8">
        <v>459024.94</v>
      </c>
      <c r="N40" s="8">
        <f>Tabela1367981011122[[#This Row],[Recursos financeiros (R$)  - 2025 - Atualizado 2024]]-Tabela1367981011122[[#This Row],[Recursos financeiros (R$)  - 2025 - Atualizado 2025]]</f>
        <v>540975.06000000006</v>
      </c>
      <c r="O40" s="8">
        <v>750000</v>
      </c>
      <c r="P40" s="8">
        <f>Tabela1367981011122[[#This Row],[Recursos financeiros (R$)  - 2026 - Atualizado 2024]]</f>
        <v>750000</v>
      </c>
      <c r="Q40" s="8">
        <f>Tabela1367981011122[[#This Row],[Recursos financeiros (R$)  - 2026 - Atualizado 2024]]-Tabela1367981011122[[#This Row],[Recursos financeiros (R$)  - 2026 - Atualizado 2025]]</f>
        <v>0</v>
      </c>
      <c r="R40" s="8">
        <v>750000</v>
      </c>
      <c r="S40" s="8"/>
      <c r="T40" s="8">
        <f>Tabela1367981011122[[#This Row],[Recursos financeiros (R$)  - 2027 - Atualizado 2024]]-Tabela1367981011122[[#This Row],[Recursos financeiros (R$)  - 2027 - Atualizado 2025]]</f>
        <v>750000</v>
      </c>
      <c r="U40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1959024.94</v>
      </c>
      <c r="V40" s="8"/>
      <c r="W40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1959024.94</v>
      </c>
      <c r="X40" s="7" t="s">
        <v>35</v>
      </c>
      <c r="Y40" s="9"/>
    </row>
    <row r="41" spans="1:25" ht="54" x14ac:dyDescent="0.25">
      <c r="A41" s="7" t="s">
        <v>109</v>
      </c>
      <c r="B41" s="7" t="s">
        <v>118</v>
      </c>
      <c r="C41" s="7" t="s">
        <v>120</v>
      </c>
      <c r="D41" s="7" t="s">
        <v>31</v>
      </c>
      <c r="E41" s="7" t="s">
        <v>64</v>
      </c>
      <c r="F41" s="7" t="s">
        <v>112</v>
      </c>
      <c r="G41" s="7" t="s">
        <v>31</v>
      </c>
      <c r="H41" s="7" t="s">
        <v>116</v>
      </c>
      <c r="I41" s="11">
        <v>0</v>
      </c>
      <c r="J41" s="11"/>
      <c r="K41" s="8">
        <f>Tabela1367981011122[[#This Row],[Recursos financeiros (R$)  - 2024 - Atualizado 2024]]-Tabela1367981011122[[#This Row],[Recursos financeiros (R$)  - 2024 - Atualizado 2025]]</f>
        <v>0</v>
      </c>
      <c r="L41" s="8">
        <v>1000000</v>
      </c>
      <c r="M41" s="8">
        <v>0</v>
      </c>
      <c r="N41" s="8">
        <f>Tabela1367981011122[[#This Row],[Recursos financeiros (R$)  - 2025 - Atualizado 2024]]-Tabela1367981011122[[#This Row],[Recursos financeiros (R$)  - 2025 - Atualizado 2025]]</f>
        <v>1000000</v>
      </c>
      <c r="O41" s="8">
        <v>750000</v>
      </c>
      <c r="P41" s="8">
        <f>Tabela1367981011122[[#This Row],[Recursos financeiros (R$)  - 2026 - Atualizado 2024]]</f>
        <v>750000</v>
      </c>
      <c r="Q41" s="8">
        <f>Tabela1367981011122[[#This Row],[Recursos financeiros (R$)  - 2026 - Atualizado 2024]]-Tabela1367981011122[[#This Row],[Recursos financeiros (R$)  - 2026 - Atualizado 2025]]</f>
        <v>0</v>
      </c>
      <c r="R41" s="8">
        <v>750000</v>
      </c>
      <c r="S41" s="8"/>
      <c r="T41" s="8">
        <f>Tabela1367981011122[[#This Row],[Recursos financeiros (R$)  - 2027 - Atualizado 2024]]-Tabela1367981011122[[#This Row],[Recursos financeiros (R$)  - 2027 - Atualizado 2025]]</f>
        <v>750000</v>
      </c>
      <c r="U41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1500000</v>
      </c>
      <c r="V41" s="8"/>
      <c r="W41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1500000</v>
      </c>
      <c r="X41" s="7" t="s">
        <v>35</v>
      </c>
      <c r="Y41" s="9"/>
    </row>
    <row r="42" spans="1:25" ht="36" x14ac:dyDescent="0.25">
      <c r="A42" s="7" t="s">
        <v>109</v>
      </c>
      <c r="B42" s="7" t="s">
        <v>117</v>
      </c>
      <c r="C42" s="7" t="s">
        <v>121</v>
      </c>
      <c r="D42" s="7" t="s">
        <v>31</v>
      </c>
      <c r="E42" s="7" t="s">
        <v>41</v>
      </c>
      <c r="F42" s="7" t="s">
        <v>112</v>
      </c>
      <c r="G42" s="7" t="s">
        <v>31</v>
      </c>
      <c r="H42" s="7" t="s">
        <v>116</v>
      </c>
      <c r="I42" s="11">
        <v>0</v>
      </c>
      <c r="J42" s="11"/>
      <c r="K42" s="8">
        <f>Tabela1367981011122[[#This Row],[Recursos financeiros (R$)  - 2024 - Atualizado 2024]]-Tabela1367981011122[[#This Row],[Recursos financeiros (R$)  - 2024 - Atualizado 2025]]</f>
        <v>0</v>
      </c>
      <c r="L42" s="8">
        <v>0</v>
      </c>
      <c r="M42" s="8">
        <v>0</v>
      </c>
      <c r="N42" s="8">
        <f>Tabela1367981011122[[#This Row],[Recursos financeiros (R$)  - 2025 - Atualizado 2024]]-Tabela1367981011122[[#This Row],[Recursos financeiros (R$)  - 2025 - Atualizado 2025]]</f>
        <v>0</v>
      </c>
      <c r="O42" s="8">
        <v>0</v>
      </c>
      <c r="P42" s="8">
        <f>Tabela1367981011122[[#This Row],[Recursos financeiros (R$)  - 2026 - Atualizado 2024]]</f>
        <v>0</v>
      </c>
      <c r="Q42" s="8">
        <f>Tabela1367981011122[[#This Row],[Recursos financeiros (R$)  - 2026 - Atualizado 2024]]-Tabela1367981011122[[#This Row],[Recursos financeiros (R$)  - 2026 - Atualizado 2025]]</f>
        <v>0</v>
      </c>
      <c r="R42" s="8">
        <v>500000</v>
      </c>
      <c r="S42" s="8"/>
      <c r="T42" s="8">
        <f>Tabela1367981011122[[#This Row],[Recursos financeiros (R$)  - 2027 - Atualizado 2024]]-Tabela1367981011122[[#This Row],[Recursos financeiros (R$)  - 2027 - Atualizado 2025]]</f>
        <v>500000</v>
      </c>
      <c r="U42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500000</v>
      </c>
      <c r="V42" s="8"/>
      <c r="W42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500000</v>
      </c>
      <c r="X42" s="7" t="s">
        <v>35</v>
      </c>
      <c r="Y42" s="9"/>
    </row>
    <row r="43" spans="1:25" ht="174" customHeight="1" x14ac:dyDescent="0.25">
      <c r="A43" s="7" t="s">
        <v>122</v>
      </c>
      <c r="B43" s="7" t="s">
        <v>123</v>
      </c>
      <c r="C43" s="7" t="s">
        <v>124</v>
      </c>
      <c r="D43" s="7" t="s">
        <v>72</v>
      </c>
      <c r="E43" s="7" t="s">
        <v>125</v>
      </c>
      <c r="F43" s="7" t="s">
        <v>100</v>
      </c>
      <c r="G43" s="7" t="s">
        <v>46</v>
      </c>
      <c r="H43" s="7" t="s">
        <v>47</v>
      </c>
      <c r="I43" s="11">
        <v>0</v>
      </c>
      <c r="J43" s="11"/>
      <c r="K43" s="8">
        <f>Tabela1367981011122[[#This Row],[Recursos financeiros (R$)  - 2024 - Atualizado 2024]]-Tabela1367981011122[[#This Row],[Recursos financeiros (R$)  - 2024 - Atualizado 2025]]</f>
        <v>0</v>
      </c>
      <c r="L43" s="8">
        <v>0</v>
      </c>
      <c r="M43" s="8">
        <v>0</v>
      </c>
      <c r="N43" s="8">
        <f>Tabela1367981011122[[#This Row],[Recursos financeiros (R$)  - 2025 - Atualizado 2024]]-Tabela1367981011122[[#This Row],[Recursos financeiros (R$)  - 2025 - Atualizado 2025]]</f>
        <v>0</v>
      </c>
      <c r="O43" s="8">
        <v>0</v>
      </c>
      <c r="P43" s="8">
        <f>Tabela1367981011122[[#This Row],[Recursos financeiros (R$)  - 2026 - Atualizado 2024]]</f>
        <v>0</v>
      </c>
      <c r="Q43" s="8">
        <f>Tabela1367981011122[[#This Row],[Recursos financeiros (R$)  - 2026 - Atualizado 2024]]-Tabela1367981011122[[#This Row],[Recursos financeiros (R$)  - 2026 - Atualizado 2025]]</f>
        <v>0</v>
      </c>
      <c r="R43" s="8">
        <v>0</v>
      </c>
      <c r="S43" s="8"/>
      <c r="T43" s="8">
        <f>Tabela1367981011122[[#This Row],[Recursos financeiros (R$)  - 2027 - Atualizado 2024]]-Tabela1367981011122[[#This Row],[Recursos financeiros (R$)  - 2027 - Atualizado 2025]]</f>
        <v>0</v>
      </c>
      <c r="U43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43" s="8"/>
      <c r="W43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43" s="7" t="s">
        <v>35</v>
      </c>
      <c r="Y43" s="9"/>
    </row>
    <row r="44" spans="1:25" ht="81" x14ac:dyDescent="0.25">
      <c r="A44" s="7" t="s">
        <v>126</v>
      </c>
      <c r="B44" s="7" t="s">
        <v>127</v>
      </c>
      <c r="C44" s="7" t="s">
        <v>128</v>
      </c>
      <c r="D44" s="7" t="s">
        <v>31</v>
      </c>
      <c r="E44" s="7" t="s">
        <v>129</v>
      </c>
      <c r="F44" s="7" t="s">
        <v>112</v>
      </c>
      <c r="G44" s="7" t="s">
        <v>31</v>
      </c>
      <c r="H44" s="7" t="s">
        <v>130</v>
      </c>
      <c r="I44" s="8">
        <v>13234091.26</v>
      </c>
      <c r="J44" s="8"/>
      <c r="K44" s="8">
        <f>Tabela1367981011122[[#This Row],[Recursos financeiros (R$)  - 2024 - Atualizado 2024]]-Tabela1367981011122[[#This Row],[Recursos financeiros (R$)  - 2024 - Atualizado 2025]]</f>
        <v>13234091.26</v>
      </c>
      <c r="L44" s="8">
        <v>20000000</v>
      </c>
      <c r="M44" s="8">
        <v>36609777.659999996</v>
      </c>
      <c r="N44" s="8">
        <f>Tabela1367981011122[[#This Row],[Recursos financeiros (R$)  - 2025 - Atualizado 2024]]-Tabela1367981011122[[#This Row],[Recursos financeiros (R$)  - 2025 - Atualizado 2025]]</f>
        <v>-16609777.659999996</v>
      </c>
      <c r="O44" s="8">
        <v>1500000</v>
      </c>
      <c r="P44" s="8">
        <v>4486602.66</v>
      </c>
      <c r="Q44" s="8">
        <f>Tabela1367981011122[[#This Row],[Recursos financeiros (R$)  - 2026 - Atualizado 2024]]-Tabela1367981011122[[#This Row],[Recursos financeiros (R$)  - 2026 - Atualizado 2025]]</f>
        <v>-2986602.66</v>
      </c>
      <c r="R44" s="8">
        <v>1500000</v>
      </c>
      <c r="S44" s="8"/>
      <c r="T44" s="8">
        <f>Tabela1367981011122[[#This Row],[Recursos financeiros (R$)  - 2027 - Atualizado 2024]]-Tabela1367981011122[[#This Row],[Recursos financeiros (R$)  - 2027 - Atualizado 2025]]</f>
        <v>1500000</v>
      </c>
      <c r="U44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42596380.319999993</v>
      </c>
      <c r="V44" s="8"/>
      <c r="W44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55830471.579999998</v>
      </c>
      <c r="X44" s="7" t="s">
        <v>35</v>
      </c>
      <c r="Y44" s="9"/>
    </row>
    <row r="45" spans="1:25" ht="54" x14ac:dyDescent="0.25">
      <c r="A45" s="7" t="s">
        <v>131</v>
      </c>
      <c r="B45" s="7" t="s">
        <v>132</v>
      </c>
      <c r="C45" s="7" t="s">
        <v>133</v>
      </c>
      <c r="D45" s="7" t="s">
        <v>28</v>
      </c>
      <c r="E45" s="7" t="s">
        <v>45</v>
      </c>
      <c r="F45" s="7" t="s">
        <v>100</v>
      </c>
      <c r="G45" s="7" t="s">
        <v>46</v>
      </c>
      <c r="H45" s="7" t="s">
        <v>47</v>
      </c>
      <c r="I45" s="11">
        <v>0</v>
      </c>
      <c r="J45" s="11"/>
      <c r="K45" s="8">
        <f>Tabela1367981011122[[#This Row],[Recursos financeiros (R$)  - 2024 - Atualizado 2024]]-Tabela1367981011122[[#This Row],[Recursos financeiros (R$)  - 2024 - Atualizado 2025]]</f>
        <v>0</v>
      </c>
      <c r="L45" s="8">
        <v>0</v>
      </c>
      <c r="M45" s="8">
        <v>0</v>
      </c>
      <c r="N45" s="8">
        <f>Tabela1367981011122[[#This Row],[Recursos financeiros (R$)  - 2025 - Atualizado 2024]]-Tabela1367981011122[[#This Row],[Recursos financeiros (R$)  - 2025 - Atualizado 2025]]</f>
        <v>0</v>
      </c>
      <c r="O45" s="11">
        <v>0</v>
      </c>
      <c r="P45" s="11">
        <f>Tabela1367981011122[[#This Row],[Recursos financeiros (R$)  - 2026 - Atualizado 2024]]</f>
        <v>0</v>
      </c>
      <c r="Q45" s="8">
        <f>Tabela1367981011122[[#This Row],[Recursos financeiros (R$)  - 2026 - Atualizado 2024]]-Tabela1367981011122[[#This Row],[Recursos financeiros (R$)  - 2026 - Atualizado 2025]]</f>
        <v>0</v>
      </c>
      <c r="R45" s="11">
        <v>0</v>
      </c>
      <c r="S45" s="11"/>
      <c r="T45" s="8">
        <f>Tabela1367981011122[[#This Row],[Recursos financeiros (R$)  - 2027 - Atualizado 2024]]-Tabela1367981011122[[#This Row],[Recursos financeiros (R$)  - 2027 - Atualizado 2025]]</f>
        <v>0</v>
      </c>
      <c r="U45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45" s="8"/>
      <c r="W45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45" s="7" t="s">
        <v>35</v>
      </c>
      <c r="Y45" s="9"/>
    </row>
    <row r="46" spans="1:25" ht="54" x14ac:dyDescent="0.25">
      <c r="A46" s="7" t="s">
        <v>134</v>
      </c>
      <c r="B46" s="7" t="s">
        <v>135</v>
      </c>
      <c r="C46" s="7" t="s">
        <v>136</v>
      </c>
      <c r="D46" s="7" t="s">
        <v>28</v>
      </c>
      <c r="E46" s="7" t="s">
        <v>45</v>
      </c>
      <c r="F46" s="7" t="s">
        <v>100</v>
      </c>
      <c r="G46" s="7" t="s">
        <v>46</v>
      </c>
      <c r="H46" s="7" t="s">
        <v>137</v>
      </c>
      <c r="I46" s="11">
        <v>0</v>
      </c>
      <c r="J46" s="11"/>
      <c r="K46" s="8">
        <f>Tabela1367981011122[[#This Row],[Recursos financeiros (R$)  - 2024 - Atualizado 2024]]-Tabela1367981011122[[#This Row],[Recursos financeiros (R$)  - 2024 - Atualizado 2025]]</f>
        <v>0</v>
      </c>
      <c r="L46" s="8">
        <v>0</v>
      </c>
      <c r="M46" s="8">
        <v>0</v>
      </c>
      <c r="N46" s="8">
        <f>Tabela1367981011122[[#This Row],[Recursos financeiros (R$)  - 2025 - Atualizado 2024]]-Tabela1367981011122[[#This Row],[Recursos financeiros (R$)  - 2025 - Atualizado 2025]]</f>
        <v>0</v>
      </c>
      <c r="O46" s="8">
        <v>0</v>
      </c>
      <c r="P46" s="8">
        <f>Tabela1367981011122[[#This Row],[Recursos financeiros (R$)  - 2026 - Atualizado 2024]]</f>
        <v>0</v>
      </c>
      <c r="Q46" s="8">
        <f>Tabela1367981011122[[#This Row],[Recursos financeiros (R$)  - 2026 - Atualizado 2024]]-Tabela1367981011122[[#This Row],[Recursos financeiros (R$)  - 2026 - Atualizado 2025]]</f>
        <v>0</v>
      </c>
      <c r="R46" s="8">
        <v>0</v>
      </c>
      <c r="S46" s="8"/>
      <c r="T46" s="8">
        <f>Tabela1367981011122[[#This Row],[Recursos financeiros (R$)  - 2027 - Atualizado 2024]]-Tabela1367981011122[[#This Row],[Recursos financeiros (R$)  - 2027 - Atualizado 2025]]</f>
        <v>0</v>
      </c>
      <c r="U46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46" s="8"/>
      <c r="W46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46" s="7" t="s">
        <v>35</v>
      </c>
      <c r="Y46" s="9"/>
    </row>
    <row r="47" spans="1:25" ht="54" x14ac:dyDescent="0.25">
      <c r="A47" s="7" t="s">
        <v>138</v>
      </c>
      <c r="B47" s="7" t="s">
        <v>139</v>
      </c>
      <c r="C47" s="7" t="s">
        <v>140</v>
      </c>
      <c r="D47" s="7" t="s">
        <v>28</v>
      </c>
      <c r="E47" s="7" t="s">
        <v>45</v>
      </c>
      <c r="F47" s="7" t="s">
        <v>100</v>
      </c>
      <c r="G47" s="7" t="s">
        <v>89</v>
      </c>
      <c r="H47" s="7" t="s">
        <v>141</v>
      </c>
      <c r="I47" s="11">
        <v>0</v>
      </c>
      <c r="J47" s="11"/>
      <c r="K47" s="8">
        <f>Tabela1367981011122[[#This Row],[Recursos financeiros (R$)  - 2024 - Atualizado 2024]]-Tabela1367981011122[[#This Row],[Recursos financeiros (R$)  - 2024 - Atualizado 2025]]</f>
        <v>0</v>
      </c>
      <c r="L47" s="8">
        <v>0</v>
      </c>
      <c r="M47" s="8">
        <v>0</v>
      </c>
      <c r="N47" s="8">
        <f>Tabela1367981011122[[#This Row],[Recursos financeiros (R$)  - 2025 - Atualizado 2024]]-Tabela1367981011122[[#This Row],[Recursos financeiros (R$)  - 2025 - Atualizado 2025]]</f>
        <v>0</v>
      </c>
      <c r="O47" s="8">
        <v>0</v>
      </c>
      <c r="P47" s="8">
        <f>Tabela1367981011122[[#This Row],[Recursos financeiros (R$)  - 2026 - Atualizado 2024]]</f>
        <v>0</v>
      </c>
      <c r="Q47" s="8">
        <f>Tabela1367981011122[[#This Row],[Recursos financeiros (R$)  - 2026 - Atualizado 2024]]-Tabela1367981011122[[#This Row],[Recursos financeiros (R$)  - 2026 - Atualizado 2025]]</f>
        <v>0</v>
      </c>
      <c r="R47" s="8">
        <v>400000</v>
      </c>
      <c r="S47" s="8"/>
      <c r="T47" s="8">
        <f>Tabela1367981011122[[#This Row],[Recursos financeiros (R$)  - 2027 - Atualizado 2024]]-Tabela1367981011122[[#This Row],[Recursos financeiros (R$)  - 2027 - Atualizado 2025]]</f>
        <v>400000</v>
      </c>
      <c r="U47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400000</v>
      </c>
      <c r="V47" s="8"/>
      <c r="W47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400000</v>
      </c>
      <c r="X47" s="7" t="s">
        <v>35</v>
      </c>
      <c r="Y47" s="9"/>
    </row>
    <row r="48" spans="1:25" ht="27" x14ac:dyDescent="0.25">
      <c r="A48" s="7" t="s">
        <v>142</v>
      </c>
      <c r="B48" s="7" t="s">
        <v>65</v>
      </c>
      <c r="C48" s="7" t="s">
        <v>143</v>
      </c>
      <c r="D48" s="7" t="s">
        <v>31</v>
      </c>
      <c r="E48" s="7" t="s">
        <v>144</v>
      </c>
      <c r="F48" s="7" t="s">
        <v>30</v>
      </c>
      <c r="G48" s="7" t="s">
        <v>31</v>
      </c>
      <c r="H48" s="7" t="s">
        <v>116</v>
      </c>
      <c r="I48" s="11">
        <v>0</v>
      </c>
      <c r="J48" s="11"/>
      <c r="K48" s="8">
        <f>Tabela1367981011122[[#This Row],[Recursos financeiros (R$)  - 2024 - Atualizado 2024]]-Tabela1367981011122[[#This Row],[Recursos financeiros (R$)  - 2024 - Atualizado 2025]]</f>
        <v>0</v>
      </c>
      <c r="L48" s="8">
        <v>0</v>
      </c>
      <c r="M48" s="8">
        <v>0</v>
      </c>
      <c r="N48" s="8">
        <f>Tabela1367981011122[[#This Row],[Recursos financeiros (R$)  - 2025 - Atualizado 2024]]-Tabela1367981011122[[#This Row],[Recursos financeiros (R$)  - 2025 - Atualizado 2025]]</f>
        <v>0</v>
      </c>
      <c r="O48" s="8">
        <v>0</v>
      </c>
      <c r="P48" s="8">
        <f>Tabela1367981011122[[#This Row],[Recursos financeiros (R$)  - 2026 - Atualizado 2024]]</f>
        <v>0</v>
      </c>
      <c r="Q48" s="8">
        <f>Tabela1367981011122[[#This Row],[Recursos financeiros (R$)  - 2026 - Atualizado 2024]]-Tabela1367981011122[[#This Row],[Recursos financeiros (R$)  - 2026 - Atualizado 2025]]</f>
        <v>0</v>
      </c>
      <c r="R48" s="8">
        <v>0</v>
      </c>
      <c r="S48" s="8"/>
      <c r="T48" s="8">
        <f>Tabela1367981011122[[#This Row],[Recursos financeiros (R$)  - 2027 - Atualizado 2024]]-Tabela1367981011122[[#This Row],[Recursos financeiros (R$)  - 2027 - Atualizado 2025]]</f>
        <v>0</v>
      </c>
      <c r="U48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48" s="8"/>
      <c r="W48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48" s="7" t="s">
        <v>75</v>
      </c>
      <c r="Y48" s="13" t="s">
        <v>89</v>
      </c>
    </row>
    <row r="49" spans="1:25" ht="63" x14ac:dyDescent="0.25">
      <c r="A49" s="7" t="s">
        <v>25</v>
      </c>
      <c r="B49" s="7" t="s">
        <v>145</v>
      </c>
      <c r="C49" s="7" t="s">
        <v>146</v>
      </c>
      <c r="D49" s="7" t="s">
        <v>28</v>
      </c>
      <c r="E49" s="7" t="s">
        <v>45</v>
      </c>
      <c r="F49" s="7" t="s">
        <v>30</v>
      </c>
      <c r="G49" s="7" t="s">
        <v>46</v>
      </c>
      <c r="H49" s="7" t="s">
        <v>47</v>
      </c>
      <c r="I49" s="11">
        <v>0</v>
      </c>
      <c r="J49" s="11">
        <v>0</v>
      </c>
      <c r="K49" s="8">
        <f>Tabela1367981011122[[#This Row],[Recursos financeiros (R$)  - 2024 - Atualizado 2024]]-Tabela1367981011122[[#This Row],[Recursos financeiros (R$)  - 2024 - Atualizado 2025]]</f>
        <v>0</v>
      </c>
      <c r="L49" s="8">
        <v>0</v>
      </c>
      <c r="M49" s="8">
        <v>0</v>
      </c>
      <c r="N49" s="8">
        <f>Tabela1367981011122[[#This Row],[Recursos financeiros (R$)  - 2025 - Atualizado 2024]]-Tabela1367981011122[[#This Row],[Recursos financeiros (R$)  - 2025 - Atualizado 2025]]</f>
        <v>0</v>
      </c>
      <c r="O49" s="8">
        <v>0</v>
      </c>
      <c r="P49" s="8">
        <f>Tabela1367981011122[[#This Row],[Recursos financeiros (R$)  - 2026 - Atualizado 2024]]</f>
        <v>0</v>
      </c>
      <c r="Q49" s="8">
        <f>Tabela1367981011122[[#This Row],[Recursos financeiros (R$)  - 2026 - Atualizado 2024]]-Tabela1367981011122[[#This Row],[Recursos financeiros (R$)  - 2026 - Atualizado 2025]]</f>
        <v>0</v>
      </c>
      <c r="R49" s="8">
        <v>0</v>
      </c>
      <c r="S49" s="8"/>
      <c r="T49" s="8">
        <f>Tabela1367981011122[[#This Row],[Recursos financeiros (R$)  - 2027 - Atualizado 2024]]-Tabela1367981011122[[#This Row],[Recursos financeiros (R$)  - 2027 - Atualizado 2025]]</f>
        <v>0</v>
      </c>
      <c r="U49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49" s="8"/>
      <c r="W49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49" s="7" t="s">
        <v>75</v>
      </c>
      <c r="Y49" s="13" t="s">
        <v>76</v>
      </c>
    </row>
    <row r="50" spans="1:25" ht="27" x14ac:dyDescent="0.25">
      <c r="A50" s="7" t="s">
        <v>25</v>
      </c>
      <c r="B50" s="7" t="s">
        <v>147</v>
      </c>
      <c r="C50" s="7" t="s">
        <v>148</v>
      </c>
      <c r="D50" s="7" t="s">
        <v>28</v>
      </c>
      <c r="E50" s="7" t="s">
        <v>45</v>
      </c>
      <c r="F50" s="7" t="s">
        <v>30</v>
      </c>
      <c r="G50" s="7" t="s">
        <v>46</v>
      </c>
      <c r="H50" s="7" t="s">
        <v>47</v>
      </c>
      <c r="I50" s="11">
        <v>0</v>
      </c>
      <c r="J50" s="11">
        <v>0</v>
      </c>
      <c r="K50" s="8">
        <f>Tabela1367981011122[[#This Row],[Recursos financeiros (R$)  - 2024 - Atualizado 2024]]-Tabela1367981011122[[#This Row],[Recursos financeiros (R$)  - 2024 - Atualizado 2025]]</f>
        <v>0</v>
      </c>
      <c r="L50" s="8">
        <v>0</v>
      </c>
      <c r="M50" s="8">
        <v>0</v>
      </c>
      <c r="N50" s="8">
        <f>Tabela1367981011122[[#This Row],[Recursos financeiros (R$)  - 2025 - Atualizado 2024]]-Tabela1367981011122[[#This Row],[Recursos financeiros (R$)  - 2025 - Atualizado 2025]]</f>
        <v>0</v>
      </c>
      <c r="O50" s="8">
        <v>0</v>
      </c>
      <c r="P50" s="8">
        <f>Tabela1367981011122[[#This Row],[Recursos financeiros (R$)  - 2026 - Atualizado 2024]]</f>
        <v>0</v>
      </c>
      <c r="Q50" s="8">
        <f>Tabela1367981011122[[#This Row],[Recursos financeiros (R$)  - 2026 - Atualizado 2024]]-Tabela1367981011122[[#This Row],[Recursos financeiros (R$)  - 2026 - Atualizado 2025]]</f>
        <v>0</v>
      </c>
      <c r="R50" s="8">
        <v>0</v>
      </c>
      <c r="S50" s="8"/>
      <c r="T50" s="8">
        <f>Tabela1367981011122[[#This Row],[Recursos financeiros (R$)  - 2027 - Atualizado 2024]]-Tabela1367981011122[[#This Row],[Recursos financeiros (R$)  - 2027 - Atualizado 2025]]</f>
        <v>0</v>
      </c>
      <c r="U50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50" s="8"/>
      <c r="W50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50" s="7" t="s">
        <v>75</v>
      </c>
      <c r="Y50" s="13" t="s">
        <v>76</v>
      </c>
    </row>
    <row r="51" spans="1:25" ht="45" x14ac:dyDescent="0.25">
      <c r="A51" s="7" t="s">
        <v>25</v>
      </c>
      <c r="B51" s="7" t="s">
        <v>149</v>
      </c>
      <c r="C51" s="7" t="s">
        <v>150</v>
      </c>
      <c r="D51" s="7" t="s">
        <v>28</v>
      </c>
      <c r="E51" s="7" t="s">
        <v>45</v>
      </c>
      <c r="F51" s="7" t="s">
        <v>30</v>
      </c>
      <c r="G51" s="7" t="s">
        <v>46</v>
      </c>
      <c r="H51" s="7" t="s">
        <v>47</v>
      </c>
      <c r="I51" s="11">
        <v>0</v>
      </c>
      <c r="J51" s="11">
        <v>0</v>
      </c>
      <c r="K51" s="8">
        <f>Tabela1367981011122[[#This Row],[Recursos financeiros (R$)  - 2024 - Atualizado 2024]]-Tabela1367981011122[[#This Row],[Recursos financeiros (R$)  - 2024 - Atualizado 2025]]</f>
        <v>0</v>
      </c>
      <c r="L51" s="8">
        <v>0</v>
      </c>
      <c r="M51" s="8">
        <v>0</v>
      </c>
      <c r="N51" s="8">
        <f>Tabela1367981011122[[#This Row],[Recursos financeiros (R$)  - 2025 - Atualizado 2024]]-Tabela1367981011122[[#This Row],[Recursos financeiros (R$)  - 2025 - Atualizado 2025]]</f>
        <v>0</v>
      </c>
      <c r="O51" s="8">
        <v>0</v>
      </c>
      <c r="P51" s="8">
        <f>Tabela1367981011122[[#This Row],[Recursos financeiros (R$)  - 2026 - Atualizado 2024]]</f>
        <v>0</v>
      </c>
      <c r="Q51" s="8">
        <f>Tabela1367981011122[[#This Row],[Recursos financeiros (R$)  - 2026 - Atualizado 2024]]-Tabela1367981011122[[#This Row],[Recursos financeiros (R$)  - 2026 - Atualizado 2025]]</f>
        <v>0</v>
      </c>
      <c r="R51" s="8">
        <v>0</v>
      </c>
      <c r="S51" s="8"/>
      <c r="T51" s="8">
        <f>Tabela1367981011122[[#This Row],[Recursos financeiros (R$)  - 2027 - Atualizado 2024]]-Tabela1367981011122[[#This Row],[Recursos financeiros (R$)  - 2027 - Atualizado 2025]]</f>
        <v>0</v>
      </c>
      <c r="U51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51" s="8"/>
      <c r="W51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51" s="7" t="s">
        <v>75</v>
      </c>
      <c r="Y51" s="13" t="s">
        <v>76</v>
      </c>
    </row>
    <row r="52" spans="1:25" ht="27" x14ac:dyDescent="0.25">
      <c r="A52" s="7" t="s">
        <v>87</v>
      </c>
      <c r="B52" s="7" t="s">
        <v>151</v>
      </c>
      <c r="C52" s="7" t="s">
        <v>152</v>
      </c>
      <c r="D52" s="7" t="s">
        <v>28</v>
      </c>
      <c r="E52" s="7" t="s">
        <v>45</v>
      </c>
      <c r="F52" s="7" t="s">
        <v>30</v>
      </c>
      <c r="G52" s="7" t="s">
        <v>46</v>
      </c>
      <c r="H52" s="7" t="s">
        <v>47</v>
      </c>
      <c r="I52" s="8">
        <v>1287717.4800000002</v>
      </c>
      <c r="J52" s="8">
        <v>0</v>
      </c>
      <c r="K52" s="8">
        <f>Tabela1367981011122[[#This Row],[Recursos financeiros (R$)  - 2024 - Atualizado 2024]]-Tabela1367981011122[[#This Row],[Recursos financeiros (R$)  - 2024 - Atualizado 2025]]</f>
        <v>1287717.4800000002</v>
      </c>
      <c r="L52" s="8">
        <v>1352103.3540000001</v>
      </c>
      <c r="M52" s="8">
        <v>1352103.3540000001</v>
      </c>
      <c r="N52" s="8">
        <f>Tabela1367981011122[[#This Row],[Recursos financeiros (R$)  - 2025 - Atualizado 2024]]-Tabela1367981011122[[#This Row],[Recursos financeiros (R$)  - 2025 - Atualizado 2025]]</f>
        <v>0</v>
      </c>
      <c r="O52" s="8">
        <v>0</v>
      </c>
      <c r="P52" s="8">
        <f>Tabela1367981011122[[#This Row],[Recursos financeiros (R$)  - 2026 - Atualizado 2024]]</f>
        <v>0</v>
      </c>
      <c r="Q52" s="8">
        <f>Tabela1367981011122[[#This Row],[Recursos financeiros (R$)  - 2026 - Atualizado 2024]]-Tabela1367981011122[[#This Row],[Recursos financeiros (R$)  - 2026 - Atualizado 2025]]</f>
        <v>0</v>
      </c>
      <c r="R52" s="8">
        <v>0</v>
      </c>
      <c r="S52" s="8"/>
      <c r="T52" s="8">
        <f>Tabela1367981011122[[#This Row],[Recursos financeiros (R$)  - 2027 - Atualizado 2024]]-Tabela1367981011122[[#This Row],[Recursos financeiros (R$)  - 2027 - Atualizado 2025]]</f>
        <v>0</v>
      </c>
      <c r="U52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1352103.3540000001</v>
      </c>
      <c r="V52" s="8"/>
      <c r="W52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2639820.8340000003</v>
      </c>
      <c r="X52" s="7" t="s">
        <v>75</v>
      </c>
      <c r="Y52" s="13" t="s">
        <v>76</v>
      </c>
    </row>
    <row r="53" spans="1:25" ht="27" x14ac:dyDescent="0.25">
      <c r="A53" s="7" t="s">
        <v>153</v>
      </c>
      <c r="B53" s="7" t="s">
        <v>151</v>
      </c>
      <c r="C53" s="7" t="s">
        <v>154</v>
      </c>
      <c r="D53" s="7" t="s">
        <v>28</v>
      </c>
      <c r="E53" s="7" t="s">
        <v>45</v>
      </c>
      <c r="F53" s="7" t="s">
        <v>30</v>
      </c>
      <c r="G53" s="7" t="s">
        <v>46</v>
      </c>
      <c r="H53" s="7" t="s">
        <v>47</v>
      </c>
      <c r="I53" s="8">
        <v>4474111.54</v>
      </c>
      <c r="J53" s="8">
        <v>3271239.54</v>
      </c>
      <c r="K53" s="8">
        <f>Tabela1367981011122[[#This Row],[Recursos financeiros (R$)  - 2024 - Atualizado 2024]]-Tabela1367981011122[[#This Row],[Recursos financeiros (R$)  - 2024 - Atualizado 2025]]</f>
        <v>1202872</v>
      </c>
      <c r="L53" s="8">
        <v>4200000</v>
      </c>
      <c r="M53" s="8">
        <v>4200000</v>
      </c>
      <c r="N53" s="8">
        <f>Tabela1367981011122[[#This Row],[Recursos financeiros (R$)  - 2025 - Atualizado 2024]]-Tabela1367981011122[[#This Row],[Recursos financeiros (R$)  - 2025 - Atualizado 2025]]</f>
        <v>0</v>
      </c>
      <c r="O53" s="8">
        <v>0</v>
      </c>
      <c r="P53" s="8">
        <f>Tabela1367981011122[[#This Row],[Recursos financeiros (R$)  - 2026 - Atualizado 2024]]</f>
        <v>0</v>
      </c>
      <c r="Q53" s="8">
        <f>Tabela1367981011122[[#This Row],[Recursos financeiros (R$)  - 2026 - Atualizado 2024]]-Tabela1367981011122[[#This Row],[Recursos financeiros (R$)  - 2026 - Atualizado 2025]]</f>
        <v>0</v>
      </c>
      <c r="R53" s="8">
        <v>0</v>
      </c>
      <c r="S53" s="8"/>
      <c r="T53" s="8">
        <f>Tabela1367981011122[[#This Row],[Recursos financeiros (R$)  - 2027 - Atualizado 2024]]-Tabela1367981011122[[#This Row],[Recursos financeiros (R$)  - 2027 - Atualizado 2025]]</f>
        <v>0</v>
      </c>
      <c r="U53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7471239.54</v>
      </c>
      <c r="V53" s="8"/>
      <c r="W53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8674111.5399999991</v>
      </c>
      <c r="X53" s="7" t="s">
        <v>75</v>
      </c>
      <c r="Y53" s="13" t="s">
        <v>76</v>
      </c>
    </row>
    <row r="54" spans="1:25" ht="45" x14ac:dyDescent="0.25">
      <c r="A54" s="7" t="s">
        <v>93</v>
      </c>
      <c r="B54" s="7" t="s">
        <v>151</v>
      </c>
      <c r="C54" s="7" t="s">
        <v>155</v>
      </c>
      <c r="D54" s="7" t="s">
        <v>28</v>
      </c>
      <c r="E54" s="7" t="s">
        <v>45</v>
      </c>
      <c r="F54" s="7" t="s">
        <v>30</v>
      </c>
      <c r="G54" s="7" t="s">
        <v>46</v>
      </c>
      <c r="H54" s="7" t="s">
        <v>47</v>
      </c>
      <c r="I54" s="8">
        <v>2984728.8</v>
      </c>
      <c r="J54" s="8">
        <v>2984728.8</v>
      </c>
      <c r="K54" s="8">
        <f>Tabela1367981011122[[#This Row],[Recursos financeiros (R$)  - 2024 - Atualizado 2024]]-Tabela1367981011122[[#This Row],[Recursos financeiros (R$)  - 2024 - Atualizado 2025]]</f>
        <v>0</v>
      </c>
      <c r="L54" s="8">
        <v>3133965.24</v>
      </c>
      <c r="M54" s="8">
        <v>3133965.24</v>
      </c>
      <c r="N54" s="8">
        <f>Tabela1367981011122[[#This Row],[Recursos financeiros (R$)  - 2025 - Atualizado 2024]]-Tabela1367981011122[[#This Row],[Recursos financeiros (R$)  - 2025 - Atualizado 2025]]</f>
        <v>0</v>
      </c>
      <c r="O54" s="8">
        <v>0</v>
      </c>
      <c r="P54" s="8">
        <f>Tabela1367981011122[[#This Row],[Recursos financeiros (R$)  - 2026 - Atualizado 2024]]</f>
        <v>0</v>
      </c>
      <c r="Q54" s="8">
        <f>Tabela1367981011122[[#This Row],[Recursos financeiros (R$)  - 2026 - Atualizado 2024]]-Tabela1367981011122[[#This Row],[Recursos financeiros (R$)  - 2026 - Atualizado 2025]]</f>
        <v>0</v>
      </c>
      <c r="R54" s="8">
        <v>0</v>
      </c>
      <c r="S54" s="8"/>
      <c r="T54" s="8">
        <f>Tabela1367981011122[[#This Row],[Recursos financeiros (R$)  - 2027 - Atualizado 2024]]-Tabela1367981011122[[#This Row],[Recursos financeiros (R$)  - 2027 - Atualizado 2025]]</f>
        <v>0</v>
      </c>
      <c r="U54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6118694.04</v>
      </c>
      <c r="V54" s="8"/>
      <c r="W54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6118694.04</v>
      </c>
      <c r="X54" s="7" t="s">
        <v>75</v>
      </c>
      <c r="Y54" s="13" t="s">
        <v>76</v>
      </c>
    </row>
    <row r="55" spans="1:25" ht="45" x14ac:dyDescent="0.25">
      <c r="A55" s="7" t="s">
        <v>93</v>
      </c>
      <c r="B55" s="7" t="s">
        <v>156</v>
      </c>
      <c r="C55" s="7" t="s">
        <v>157</v>
      </c>
      <c r="D55" s="7" t="s">
        <v>28</v>
      </c>
      <c r="E55" s="7" t="s">
        <v>45</v>
      </c>
      <c r="F55" s="7" t="s">
        <v>30</v>
      </c>
      <c r="G55" s="7" t="s">
        <v>46</v>
      </c>
      <c r="H55" s="7" t="s">
        <v>47</v>
      </c>
      <c r="I55" s="8">
        <v>6000000</v>
      </c>
      <c r="J55" s="8">
        <v>2566977.54</v>
      </c>
      <c r="K55" s="8">
        <f>Tabela1367981011122[[#This Row],[Recursos financeiros (R$)  - 2024 - Atualizado 2024]]-Tabela1367981011122[[#This Row],[Recursos financeiros (R$)  - 2024 - Atualizado 2025]]</f>
        <v>3433022.46</v>
      </c>
      <c r="L55" s="8">
        <v>4750000</v>
      </c>
      <c r="M55" s="8">
        <v>4750000</v>
      </c>
      <c r="N55" s="8">
        <f>Tabela1367981011122[[#This Row],[Recursos financeiros (R$)  - 2025 - Atualizado 2024]]-Tabela1367981011122[[#This Row],[Recursos financeiros (R$)  - 2025 - Atualizado 2025]]</f>
        <v>0</v>
      </c>
      <c r="O55" s="8">
        <v>0</v>
      </c>
      <c r="P55" s="8">
        <f>Tabela1367981011122[[#This Row],[Recursos financeiros (R$)  - 2026 - Atualizado 2024]]</f>
        <v>0</v>
      </c>
      <c r="Q55" s="8">
        <f>Tabela1367981011122[[#This Row],[Recursos financeiros (R$)  - 2026 - Atualizado 2024]]-Tabela1367981011122[[#This Row],[Recursos financeiros (R$)  - 2026 - Atualizado 2025]]</f>
        <v>0</v>
      </c>
      <c r="R55" s="8">
        <v>0</v>
      </c>
      <c r="S55" s="8"/>
      <c r="T55" s="8">
        <f>Tabela1367981011122[[#This Row],[Recursos financeiros (R$)  - 2027 - Atualizado 2024]]-Tabela1367981011122[[#This Row],[Recursos financeiros (R$)  - 2027 - Atualizado 2025]]</f>
        <v>0</v>
      </c>
      <c r="U55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7316977.54</v>
      </c>
      <c r="V55" s="8"/>
      <c r="W55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10750000</v>
      </c>
      <c r="X55" s="7" t="s">
        <v>75</v>
      </c>
      <c r="Y55" s="13" t="s">
        <v>76</v>
      </c>
    </row>
    <row r="56" spans="1:25" ht="45" x14ac:dyDescent="0.25">
      <c r="A56" s="7" t="s">
        <v>93</v>
      </c>
      <c r="B56" s="7" t="s">
        <v>158</v>
      </c>
      <c r="C56" s="7" t="s">
        <v>159</v>
      </c>
      <c r="D56" s="7" t="s">
        <v>28</v>
      </c>
      <c r="E56" s="7" t="s">
        <v>45</v>
      </c>
      <c r="F56" s="7" t="s">
        <v>30</v>
      </c>
      <c r="G56" s="7" t="s">
        <v>46</v>
      </c>
      <c r="H56" s="7" t="s">
        <v>47</v>
      </c>
      <c r="I56" s="8">
        <v>503295.41</v>
      </c>
      <c r="J56" s="8">
        <v>503295.41</v>
      </c>
      <c r="K56" s="8">
        <f>Tabela1367981011122[[#This Row],[Recursos financeiros (R$)  - 2024 - Atualizado 2024]]-Tabela1367981011122[[#This Row],[Recursos financeiros (R$)  - 2024 - Atualizado 2025]]</f>
        <v>0</v>
      </c>
      <c r="L56" s="8">
        <v>528460.18050000002</v>
      </c>
      <c r="M56" s="8">
        <v>528460.18050000002</v>
      </c>
      <c r="N56" s="8">
        <f>Tabela1367981011122[[#This Row],[Recursos financeiros (R$)  - 2025 - Atualizado 2024]]-Tabela1367981011122[[#This Row],[Recursos financeiros (R$)  - 2025 - Atualizado 2025]]</f>
        <v>0</v>
      </c>
      <c r="O56" s="8">
        <v>0</v>
      </c>
      <c r="P56" s="8">
        <f>Tabela1367981011122[[#This Row],[Recursos financeiros (R$)  - 2026 - Atualizado 2024]]</f>
        <v>0</v>
      </c>
      <c r="Q56" s="8">
        <f>Tabela1367981011122[[#This Row],[Recursos financeiros (R$)  - 2026 - Atualizado 2024]]-Tabela1367981011122[[#This Row],[Recursos financeiros (R$)  - 2026 - Atualizado 2025]]</f>
        <v>0</v>
      </c>
      <c r="R56" s="8">
        <v>0</v>
      </c>
      <c r="S56" s="8"/>
      <c r="T56" s="8">
        <f>Tabela1367981011122[[#This Row],[Recursos financeiros (R$)  - 2027 - Atualizado 2024]]-Tabela1367981011122[[#This Row],[Recursos financeiros (R$)  - 2027 - Atualizado 2025]]</f>
        <v>0</v>
      </c>
      <c r="U56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1031755.5904999999</v>
      </c>
      <c r="V56" s="8"/>
      <c r="W56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1031755.5904999999</v>
      </c>
      <c r="X56" s="7" t="s">
        <v>75</v>
      </c>
      <c r="Y56" s="13" t="s">
        <v>76</v>
      </c>
    </row>
    <row r="57" spans="1:25" ht="54" x14ac:dyDescent="0.25">
      <c r="A57" s="7" t="s">
        <v>93</v>
      </c>
      <c r="B57" s="7" t="s">
        <v>160</v>
      </c>
      <c r="C57" s="7" t="s">
        <v>161</v>
      </c>
      <c r="D57" s="7" t="s">
        <v>28</v>
      </c>
      <c r="E57" s="7" t="s">
        <v>45</v>
      </c>
      <c r="F57" s="7" t="s">
        <v>100</v>
      </c>
      <c r="G57" s="7" t="s">
        <v>46</v>
      </c>
      <c r="H57" s="7" t="s">
        <v>47</v>
      </c>
      <c r="I57" s="11">
        <v>0</v>
      </c>
      <c r="J57" s="11">
        <v>0</v>
      </c>
      <c r="K57" s="8">
        <f>Tabela1367981011122[[#This Row],[Recursos financeiros (R$)  - 2024 - Atualizado 2024]]-Tabela1367981011122[[#This Row],[Recursos financeiros (R$)  - 2024 - Atualizado 2025]]</f>
        <v>0</v>
      </c>
      <c r="L57" s="8">
        <v>0</v>
      </c>
      <c r="M57" s="8">
        <v>0</v>
      </c>
      <c r="N57" s="8">
        <f>Tabela1367981011122[[#This Row],[Recursos financeiros (R$)  - 2025 - Atualizado 2024]]-Tabela1367981011122[[#This Row],[Recursos financeiros (R$)  - 2025 - Atualizado 2025]]</f>
        <v>0</v>
      </c>
      <c r="O57" s="8">
        <v>0</v>
      </c>
      <c r="P57" s="8">
        <f>Tabela1367981011122[[#This Row],[Recursos financeiros (R$)  - 2026 - Atualizado 2024]]</f>
        <v>0</v>
      </c>
      <c r="Q57" s="8">
        <f>Tabela1367981011122[[#This Row],[Recursos financeiros (R$)  - 2026 - Atualizado 2024]]-Tabela1367981011122[[#This Row],[Recursos financeiros (R$)  - 2026 - Atualizado 2025]]</f>
        <v>0</v>
      </c>
      <c r="R57" s="8">
        <v>0</v>
      </c>
      <c r="S57" s="8"/>
      <c r="T57" s="8">
        <f>Tabela1367981011122[[#This Row],[Recursos financeiros (R$)  - 2027 - Atualizado 2024]]-Tabela1367981011122[[#This Row],[Recursos financeiros (R$)  - 2027 - Atualizado 2025]]</f>
        <v>0</v>
      </c>
      <c r="U57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57" s="8"/>
      <c r="W57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57" s="7" t="s">
        <v>75</v>
      </c>
      <c r="Y57" s="13" t="s">
        <v>76</v>
      </c>
    </row>
    <row r="58" spans="1:25" ht="36" x14ac:dyDescent="0.25">
      <c r="A58" s="7" t="s">
        <v>162</v>
      </c>
      <c r="B58" s="7" t="s">
        <v>163</v>
      </c>
      <c r="C58" s="7" t="s">
        <v>164</v>
      </c>
      <c r="D58" s="7" t="s">
        <v>28</v>
      </c>
      <c r="E58" s="7" t="s">
        <v>45</v>
      </c>
      <c r="F58" s="7" t="s">
        <v>30</v>
      </c>
      <c r="G58" s="7" t="s">
        <v>46</v>
      </c>
      <c r="H58" s="7" t="s">
        <v>47</v>
      </c>
      <c r="I58" s="11">
        <v>0</v>
      </c>
      <c r="J58" s="11">
        <v>0</v>
      </c>
      <c r="K58" s="8">
        <f>Tabela1367981011122[[#This Row],[Recursos financeiros (R$)  - 2024 - Atualizado 2024]]-Tabela1367981011122[[#This Row],[Recursos financeiros (R$)  - 2024 - Atualizado 2025]]</f>
        <v>0</v>
      </c>
      <c r="L58" s="8">
        <v>2000000</v>
      </c>
      <c r="M58" s="8">
        <v>2000000</v>
      </c>
      <c r="N58" s="8">
        <f>Tabela1367981011122[[#This Row],[Recursos financeiros (R$)  - 2025 - Atualizado 2024]]-Tabela1367981011122[[#This Row],[Recursos financeiros (R$)  - 2025 - Atualizado 2025]]</f>
        <v>0</v>
      </c>
      <c r="O58" s="8">
        <v>0</v>
      </c>
      <c r="P58" s="8">
        <f>Tabela1367981011122[[#This Row],[Recursos financeiros (R$)  - 2026 - Atualizado 2024]]</f>
        <v>0</v>
      </c>
      <c r="Q58" s="8">
        <f>Tabela1367981011122[[#This Row],[Recursos financeiros (R$)  - 2026 - Atualizado 2024]]-Tabela1367981011122[[#This Row],[Recursos financeiros (R$)  - 2026 - Atualizado 2025]]</f>
        <v>0</v>
      </c>
      <c r="R58" s="8">
        <v>0</v>
      </c>
      <c r="S58" s="8"/>
      <c r="T58" s="8">
        <f>Tabela1367981011122[[#This Row],[Recursos financeiros (R$)  - 2027 - Atualizado 2024]]-Tabela1367981011122[[#This Row],[Recursos financeiros (R$)  - 2027 - Atualizado 2025]]</f>
        <v>0</v>
      </c>
      <c r="U58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2000000</v>
      </c>
      <c r="V58" s="8"/>
      <c r="W58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2000000</v>
      </c>
      <c r="X58" s="7" t="s">
        <v>75</v>
      </c>
      <c r="Y58" s="13" t="s">
        <v>76</v>
      </c>
    </row>
    <row r="59" spans="1:25" ht="72" x14ac:dyDescent="0.25">
      <c r="A59" s="7" t="s">
        <v>162</v>
      </c>
      <c r="B59" s="7" t="s">
        <v>165</v>
      </c>
      <c r="C59" s="7" t="s">
        <v>166</v>
      </c>
      <c r="D59" s="7" t="s">
        <v>28</v>
      </c>
      <c r="E59" s="7" t="s">
        <v>45</v>
      </c>
      <c r="F59" s="7" t="s">
        <v>30</v>
      </c>
      <c r="G59" s="7" t="s">
        <v>46</v>
      </c>
      <c r="H59" s="7" t="s">
        <v>47</v>
      </c>
      <c r="I59" s="8">
        <v>1461297.48</v>
      </c>
      <c r="J59" s="8">
        <v>1461297.48</v>
      </c>
      <c r="K59" s="8">
        <f>Tabela1367981011122[[#This Row],[Recursos financeiros (R$)  - 2024 - Atualizado 2024]]-Tabela1367981011122[[#This Row],[Recursos financeiros (R$)  - 2024 - Atualizado 2025]]</f>
        <v>0</v>
      </c>
      <c r="L59" s="8">
        <v>1534362.3540000001</v>
      </c>
      <c r="M59" s="8">
        <v>1534362.3540000001</v>
      </c>
      <c r="N59" s="8">
        <f>Tabela1367981011122[[#This Row],[Recursos financeiros (R$)  - 2025 - Atualizado 2024]]-Tabela1367981011122[[#This Row],[Recursos financeiros (R$)  - 2025 - Atualizado 2025]]</f>
        <v>0</v>
      </c>
      <c r="O59" s="8">
        <v>0</v>
      </c>
      <c r="P59" s="8">
        <f>Tabela1367981011122[[#This Row],[Recursos financeiros (R$)  - 2026 - Atualizado 2024]]</f>
        <v>0</v>
      </c>
      <c r="Q59" s="8">
        <f>Tabela1367981011122[[#This Row],[Recursos financeiros (R$)  - 2026 - Atualizado 2024]]-Tabela1367981011122[[#This Row],[Recursos financeiros (R$)  - 2026 - Atualizado 2025]]</f>
        <v>0</v>
      </c>
      <c r="R59" s="8">
        <v>0</v>
      </c>
      <c r="S59" s="8"/>
      <c r="T59" s="8">
        <f>Tabela1367981011122[[#This Row],[Recursos financeiros (R$)  - 2027 - Atualizado 2024]]-Tabela1367981011122[[#This Row],[Recursos financeiros (R$)  - 2027 - Atualizado 2025]]</f>
        <v>0</v>
      </c>
      <c r="U59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2995659.8339999998</v>
      </c>
      <c r="V59" s="8"/>
      <c r="W59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2995659.8339999998</v>
      </c>
      <c r="X59" s="7" t="s">
        <v>75</v>
      </c>
      <c r="Y59" s="13" t="s">
        <v>76</v>
      </c>
    </row>
    <row r="60" spans="1:25" ht="36" x14ac:dyDescent="0.25">
      <c r="A60" s="7" t="s">
        <v>162</v>
      </c>
      <c r="B60" s="7" t="s">
        <v>167</v>
      </c>
      <c r="C60" s="7" t="s">
        <v>168</v>
      </c>
      <c r="D60" s="7" t="s">
        <v>28</v>
      </c>
      <c r="E60" s="7" t="s">
        <v>45</v>
      </c>
      <c r="F60" s="7" t="s">
        <v>30</v>
      </c>
      <c r="G60" s="7" t="s">
        <v>46</v>
      </c>
      <c r="H60" s="7" t="s">
        <v>47</v>
      </c>
      <c r="I60" s="8">
        <v>1900000</v>
      </c>
      <c r="J60" s="8">
        <v>197958.75</v>
      </c>
      <c r="K60" s="8">
        <f>Tabela1367981011122[[#This Row],[Recursos financeiros (R$)  - 2024 - Atualizado 2024]]-Tabela1367981011122[[#This Row],[Recursos financeiros (R$)  - 2024 - Atualizado 2025]]</f>
        <v>1702041.25</v>
      </c>
      <c r="L60" s="8">
        <v>1900000</v>
      </c>
      <c r="M60" s="8">
        <v>1900000</v>
      </c>
      <c r="N60" s="8">
        <f>Tabela1367981011122[[#This Row],[Recursos financeiros (R$)  - 2025 - Atualizado 2024]]-Tabela1367981011122[[#This Row],[Recursos financeiros (R$)  - 2025 - Atualizado 2025]]</f>
        <v>0</v>
      </c>
      <c r="O60" s="8">
        <v>0</v>
      </c>
      <c r="P60" s="8">
        <f>Tabela1367981011122[[#This Row],[Recursos financeiros (R$)  - 2026 - Atualizado 2024]]</f>
        <v>0</v>
      </c>
      <c r="Q60" s="8">
        <f>Tabela1367981011122[[#This Row],[Recursos financeiros (R$)  - 2026 - Atualizado 2024]]-Tabela1367981011122[[#This Row],[Recursos financeiros (R$)  - 2026 - Atualizado 2025]]</f>
        <v>0</v>
      </c>
      <c r="R60" s="8">
        <v>0</v>
      </c>
      <c r="S60" s="8"/>
      <c r="T60" s="8">
        <f>Tabela1367981011122[[#This Row],[Recursos financeiros (R$)  - 2027 - Atualizado 2024]]-Tabela1367981011122[[#This Row],[Recursos financeiros (R$)  - 2027 - Atualizado 2025]]</f>
        <v>0</v>
      </c>
      <c r="U60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2097958.75</v>
      </c>
      <c r="V60" s="8"/>
      <c r="W60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3800000</v>
      </c>
      <c r="X60" s="7" t="s">
        <v>75</v>
      </c>
      <c r="Y60" s="13" t="s">
        <v>76</v>
      </c>
    </row>
    <row r="61" spans="1:25" ht="27" x14ac:dyDescent="0.25">
      <c r="A61" s="7" t="s">
        <v>162</v>
      </c>
      <c r="B61" s="7" t="s">
        <v>151</v>
      </c>
      <c r="C61" s="7" t="s">
        <v>169</v>
      </c>
      <c r="D61" s="7" t="s">
        <v>28</v>
      </c>
      <c r="E61" s="7" t="s">
        <v>45</v>
      </c>
      <c r="F61" s="7" t="s">
        <v>30</v>
      </c>
      <c r="G61" s="7" t="s">
        <v>46</v>
      </c>
      <c r="H61" s="7" t="s">
        <v>47</v>
      </c>
      <c r="I61" s="8">
        <v>675000</v>
      </c>
      <c r="J61" s="8">
        <v>96057.95</v>
      </c>
      <c r="K61" s="8">
        <f>Tabela1367981011122[[#This Row],[Recursos financeiros (R$)  - 2024 - Atualizado 2024]]-Tabela1367981011122[[#This Row],[Recursos financeiros (R$)  - 2024 - Atualizado 2025]]</f>
        <v>578942.05000000005</v>
      </c>
      <c r="L61" s="8">
        <v>400000</v>
      </c>
      <c r="M61" s="8">
        <v>400000</v>
      </c>
      <c r="N61" s="8">
        <f>Tabela1367981011122[[#This Row],[Recursos financeiros (R$)  - 2025 - Atualizado 2024]]-Tabela1367981011122[[#This Row],[Recursos financeiros (R$)  - 2025 - Atualizado 2025]]</f>
        <v>0</v>
      </c>
      <c r="O61" s="8">
        <v>0</v>
      </c>
      <c r="P61" s="8">
        <f>Tabela1367981011122[[#This Row],[Recursos financeiros (R$)  - 2026 - Atualizado 2024]]</f>
        <v>0</v>
      </c>
      <c r="Q61" s="8">
        <f>Tabela1367981011122[[#This Row],[Recursos financeiros (R$)  - 2026 - Atualizado 2024]]-Tabela1367981011122[[#This Row],[Recursos financeiros (R$)  - 2026 - Atualizado 2025]]</f>
        <v>0</v>
      </c>
      <c r="R61" s="8">
        <v>0</v>
      </c>
      <c r="S61" s="8"/>
      <c r="T61" s="8">
        <f>Tabela1367981011122[[#This Row],[Recursos financeiros (R$)  - 2027 - Atualizado 2024]]-Tabela1367981011122[[#This Row],[Recursos financeiros (R$)  - 2027 - Atualizado 2025]]</f>
        <v>0</v>
      </c>
      <c r="U61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496057.95</v>
      </c>
      <c r="V61" s="8"/>
      <c r="W61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1075000</v>
      </c>
      <c r="X61" s="7" t="s">
        <v>75</v>
      </c>
      <c r="Y61" s="13" t="s">
        <v>76</v>
      </c>
    </row>
    <row r="62" spans="1:25" ht="27" x14ac:dyDescent="0.25">
      <c r="A62" s="7" t="s">
        <v>162</v>
      </c>
      <c r="B62" s="7" t="s">
        <v>151</v>
      </c>
      <c r="C62" s="7" t="s">
        <v>170</v>
      </c>
      <c r="D62" s="7" t="s">
        <v>28</v>
      </c>
      <c r="E62" s="7" t="s">
        <v>45</v>
      </c>
      <c r="F62" s="7" t="s">
        <v>30</v>
      </c>
      <c r="G62" s="7" t="s">
        <v>46</v>
      </c>
      <c r="H62" s="7" t="s">
        <v>47</v>
      </c>
      <c r="I62" s="8">
        <v>1925535.87</v>
      </c>
      <c r="J62" s="8">
        <v>1925535.87</v>
      </c>
      <c r="K62" s="8">
        <f>Tabela1367981011122[[#This Row],[Recursos financeiros (R$)  - 2024 - Atualizado 2024]]-Tabela1367981011122[[#This Row],[Recursos financeiros (R$)  - 2024 - Atualizado 2025]]</f>
        <v>0</v>
      </c>
      <c r="L62" s="8">
        <v>2021812.6635</v>
      </c>
      <c r="M62" s="8">
        <v>2021812.6635</v>
      </c>
      <c r="N62" s="8">
        <f>Tabela1367981011122[[#This Row],[Recursos financeiros (R$)  - 2025 - Atualizado 2024]]-Tabela1367981011122[[#This Row],[Recursos financeiros (R$)  - 2025 - Atualizado 2025]]</f>
        <v>0</v>
      </c>
      <c r="O62" s="8">
        <v>0</v>
      </c>
      <c r="P62" s="8">
        <f>Tabela1367981011122[[#This Row],[Recursos financeiros (R$)  - 2026 - Atualizado 2024]]</f>
        <v>0</v>
      </c>
      <c r="Q62" s="8">
        <f>Tabela1367981011122[[#This Row],[Recursos financeiros (R$)  - 2026 - Atualizado 2024]]-Tabela1367981011122[[#This Row],[Recursos financeiros (R$)  - 2026 - Atualizado 2025]]</f>
        <v>0</v>
      </c>
      <c r="R62" s="8">
        <v>0</v>
      </c>
      <c r="S62" s="8"/>
      <c r="T62" s="8">
        <f>Tabela1367981011122[[#This Row],[Recursos financeiros (R$)  - 2027 - Atualizado 2024]]-Tabela1367981011122[[#This Row],[Recursos financeiros (R$)  - 2027 - Atualizado 2025]]</f>
        <v>0</v>
      </c>
      <c r="U62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3947348.5334999999</v>
      </c>
      <c r="V62" s="8"/>
      <c r="W62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3947348.5334999999</v>
      </c>
      <c r="X62" s="7" t="s">
        <v>75</v>
      </c>
      <c r="Y62" s="13" t="s">
        <v>76</v>
      </c>
    </row>
    <row r="63" spans="1:25" ht="27" x14ac:dyDescent="0.25">
      <c r="A63" s="7" t="s">
        <v>162</v>
      </c>
      <c r="B63" s="7" t="s">
        <v>151</v>
      </c>
      <c r="C63" s="7" t="s">
        <v>171</v>
      </c>
      <c r="D63" s="7" t="s">
        <v>28</v>
      </c>
      <c r="E63" s="7" t="s">
        <v>45</v>
      </c>
      <c r="F63" s="7" t="s">
        <v>30</v>
      </c>
      <c r="G63" s="7" t="s">
        <v>46</v>
      </c>
      <c r="H63" s="7" t="s">
        <v>47</v>
      </c>
      <c r="I63" s="11">
        <v>0</v>
      </c>
      <c r="J63" s="11">
        <v>0</v>
      </c>
      <c r="K63" s="8">
        <f>Tabela1367981011122[[#This Row],[Recursos financeiros (R$)  - 2024 - Atualizado 2024]]-Tabela1367981011122[[#This Row],[Recursos financeiros (R$)  - 2024 - Atualizado 2025]]</f>
        <v>0</v>
      </c>
      <c r="L63" s="8">
        <v>0</v>
      </c>
      <c r="M63" s="8">
        <v>0</v>
      </c>
      <c r="N63" s="8">
        <f>Tabela1367981011122[[#This Row],[Recursos financeiros (R$)  - 2025 - Atualizado 2024]]-Tabela1367981011122[[#This Row],[Recursos financeiros (R$)  - 2025 - Atualizado 2025]]</f>
        <v>0</v>
      </c>
      <c r="O63" s="8">
        <v>0</v>
      </c>
      <c r="P63" s="8">
        <f>Tabela1367981011122[[#This Row],[Recursos financeiros (R$)  - 2026 - Atualizado 2024]]</f>
        <v>0</v>
      </c>
      <c r="Q63" s="8">
        <f>Tabela1367981011122[[#This Row],[Recursos financeiros (R$)  - 2026 - Atualizado 2024]]-Tabela1367981011122[[#This Row],[Recursos financeiros (R$)  - 2026 - Atualizado 2025]]</f>
        <v>0</v>
      </c>
      <c r="R63" s="8">
        <v>0</v>
      </c>
      <c r="S63" s="8"/>
      <c r="T63" s="8">
        <f>Tabela1367981011122[[#This Row],[Recursos financeiros (R$)  - 2027 - Atualizado 2024]]-Tabela1367981011122[[#This Row],[Recursos financeiros (R$)  - 2027 - Atualizado 2025]]</f>
        <v>0</v>
      </c>
      <c r="U63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63" s="8"/>
      <c r="W63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63" s="7" t="s">
        <v>75</v>
      </c>
      <c r="Y63" s="13" t="s">
        <v>76</v>
      </c>
    </row>
    <row r="64" spans="1:25" ht="27" x14ac:dyDescent="0.25">
      <c r="A64" s="7" t="s">
        <v>162</v>
      </c>
      <c r="B64" s="7" t="s">
        <v>151</v>
      </c>
      <c r="C64" s="7" t="s">
        <v>172</v>
      </c>
      <c r="D64" s="7" t="s">
        <v>28</v>
      </c>
      <c r="E64" s="7" t="s">
        <v>45</v>
      </c>
      <c r="F64" s="7" t="s">
        <v>30</v>
      </c>
      <c r="G64" s="7" t="s">
        <v>46</v>
      </c>
      <c r="H64" s="7" t="s">
        <v>47</v>
      </c>
      <c r="I64" s="8">
        <v>817779.01</v>
      </c>
      <c r="J64" s="8">
        <v>786350.88</v>
      </c>
      <c r="K64" s="8">
        <f>Tabela1367981011122[[#This Row],[Recursos financeiros (R$)  - 2024 - Atualizado 2024]]-Tabela1367981011122[[#This Row],[Recursos financeiros (R$)  - 2024 - Atualizado 2025]]</f>
        <v>31428.130000000005</v>
      </c>
      <c r="L64" s="8">
        <v>858667.96</v>
      </c>
      <c r="M64" s="8">
        <v>858667.96</v>
      </c>
      <c r="N64" s="8">
        <f>Tabela1367981011122[[#This Row],[Recursos financeiros (R$)  - 2025 - Atualizado 2024]]-Tabela1367981011122[[#This Row],[Recursos financeiros (R$)  - 2025 - Atualizado 2025]]</f>
        <v>0</v>
      </c>
      <c r="O64" s="8">
        <v>0</v>
      </c>
      <c r="P64" s="8">
        <f>Tabela1367981011122[[#This Row],[Recursos financeiros (R$)  - 2026 - Atualizado 2024]]</f>
        <v>0</v>
      </c>
      <c r="Q64" s="8">
        <f>Tabela1367981011122[[#This Row],[Recursos financeiros (R$)  - 2026 - Atualizado 2024]]-Tabela1367981011122[[#This Row],[Recursos financeiros (R$)  - 2026 - Atualizado 2025]]</f>
        <v>0</v>
      </c>
      <c r="R64" s="8">
        <v>0</v>
      </c>
      <c r="S64" s="8"/>
      <c r="T64" s="8">
        <f>Tabela1367981011122[[#This Row],[Recursos financeiros (R$)  - 2027 - Atualizado 2024]]-Tabela1367981011122[[#This Row],[Recursos financeiros (R$)  - 2027 - Atualizado 2025]]</f>
        <v>0</v>
      </c>
      <c r="U64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1645018.8399999999</v>
      </c>
      <c r="V64" s="8"/>
      <c r="W64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1676446.97</v>
      </c>
      <c r="X64" s="7" t="s">
        <v>75</v>
      </c>
      <c r="Y64" s="13" t="s">
        <v>76</v>
      </c>
    </row>
    <row r="65" spans="1:25" ht="36" x14ac:dyDescent="0.25">
      <c r="A65" s="7" t="s">
        <v>162</v>
      </c>
      <c r="B65" s="7" t="s">
        <v>173</v>
      </c>
      <c r="C65" s="7" t="s">
        <v>174</v>
      </c>
      <c r="D65" s="7" t="s">
        <v>28</v>
      </c>
      <c r="E65" s="7" t="s">
        <v>45</v>
      </c>
      <c r="F65" s="7" t="s">
        <v>30</v>
      </c>
      <c r="G65" s="7" t="s">
        <v>46</v>
      </c>
      <c r="H65" s="7" t="s">
        <v>47</v>
      </c>
      <c r="I65" s="8">
        <v>355000</v>
      </c>
      <c r="J65" s="8">
        <v>420214.96</v>
      </c>
      <c r="K65" s="8">
        <f>Tabela1367981011122[[#This Row],[Recursos financeiros (R$)  - 2024 - Atualizado 2024]]-Tabela1367981011122[[#This Row],[Recursos financeiros (R$)  - 2024 - Atualizado 2025]]</f>
        <v>-65214.960000000021</v>
      </c>
      <c r="L65" s="8">
        <v>450000</v>
      </c>
      <c r="M65" s="8">
        <v>450000</v>
      </c>
      <c r="N65" s="8">
        <f>Tabela1367981011122[[#This Row],[Recursos financeiros (R$)  - 2025 - Atualizado 2024]]-Tabela1367981011122[[#This Row],[Recursos financeiros (R$)  - 2025 - Atualizado 2025]]</f>
        <v>0</v>
      </c>
      <c r="O65" s="8">
        <v>0</v>
      </c>
      <c r="P65" s="8">
        <f>Tabela1367981011122[[#This Row],[Recursos financeiros (R$)  - 2026 - Atualizado 2024]]</f>
        <v>0</v>
      </c>
      <c r="Q65" s="8">
        <f>Tabela1367981011122[[#This Row],[Recursos financeiros (R$)  - 2026 - Atualizado 2024]]-Tabela1367981011122[[#This Row],[Recursos financeiros (R$)  - 2026 - Atualizado 2025]]</f>
        <v>0</v>
      </c>
      <c r="R65" s="8">
        <v>0</v>
      </c>
      <c r="S65" s="8"/>
      <c r="T65" s="8">
        <f>Tabela1367981011122[[#This Row],[Recursos financeiros (R$)  - 2027 - Atualizado 2024]]-Tabela1367981011122[[#This Row],[Recursos financeiros (R$)  - 2027 - Atualizado 2025]]</f>
        <v>0</v>
      </c>
      <c r="U65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870214.96</v>
      </c>
      <c r="V65" s="8"/>
      <c r="W65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805000</v>
      </c>
      <c r="X65" s="7" t="s">
        <v>75</v>
      </c>
      <c r="Y65" s="13" t="s">
        <v>76</v>
      </c>
    </row>
    <row r="66" spans="1:25" ht="36" x14ac:dyDescent="0.25">
      <c r="A66" s="7" t="s">
        <v>104</v>
      </c>
      <c r="B66" s="7" t="s">
        <v>151</v>
      </c>
      <c r="C66" s="7" t="s">
        <v>175</v>
      </c>
      <c r="D66" s="7" t="s">
        <v>28</v>
      </c>
      <c r="E66" s="7" t="s">
        <v>45</v>
      </c>
      <c r="F66" s="7" t="s">
        <v>30</v>
      </c>
      <c r="G66" s="7" t="s">
        <v>46</v>
      </c>
      <c r="H66" s="7" t="s">
        <v>47</v>
      </c>
      <c r="I66" s="8">
        <v>1500000</v>
      </c>
      <c r="J66" s="8">
        <v>1297831.27</v>
      </c>
      <c r="K66" s="8">
        <f>Tabela1367981011122[[#This Row],[Recursos financeiros (R$)  - 2024 - Atualizado 2024]]-Tabela1367981011122[[#This Row],[Recursos financeiros (R$)  - 2024 - Atualizado 2025]]</f>
        <v>202168.72999999998</v>
      </c>
      <c r="L66" s="8">
        <v>1575000</v>
      </c>
      <c r="M66" s="8">
        <v>1575000</v>
      </c>
      <c r="N66" s="8">
        <f>Tabela1367981011122[[#This Row],[Recursos financeiros (R$)  - 2025 - Atualizado 2024]]-Tabela1367981011122[[#This Row],[Recursos financeiros (R$)  - 2025 - Atualizado 2025]]</f>
        <v>0</v>
      </c>
      <c r="O66" s="8">
        <v>0</v>
      </c>
      <c r="P66" s="8">
        <f>Tabela1367981011122[[#This Row],[Recursos financeiros (R$)  - 2026 - Atualizado 2024]]</f>
        <v>0</v>
      </c>
      <c r="Q66" s="8">
        <f>Tabela1367981011122[[#This Row],[Recursos financeiros (R$)  - 2026 - Atualizado 2024]]-Tabela1367981011122[[#This Row],[Recursos financeiros (R$)  - 2026 - Atualizado 2025]]</f>
        <v>0</v>
      </c>
      <c r="R66" s="8">
        <v>0</v>
      </c>
      <c r="S66" s="8"/>
      <c r="T66" s="8">
        <f>Tabela1367981011122[[#This Row],[Recursos financeiros (R$)  - 2027 - Atualizado 2024]]-Tabela1367981011122[[#This Row],[Recursos financeiros (R$)  - 2027 - Atualizado 2025]]</f>
        <v>0</v>
      </c>
      <c r="U66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2872831.27</v>
      </c>
      <c r="V66" s="8"/>
      <c r="W66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3075000</v>
      </c>
      <c r="X66" s="7" t="s">
        <v>75</v>
      </c>
      <c r="Y66" s="13" t="s">
        <v>76</v>
      </c>
    </row>
    <row r="67" spans="1:25" ht="45" x14ac:dyDescent="0.25">
      <c r="A67" s="7" t="s">
        <v>109</v>
      </c>
      <c r="B67" s="7" t="s">
        <v>127</v>
      </c>
      <c r="C67" s="7" t="s">
        <v>176</v>
      </c>
      <c r="D67" s="7" t="s">
        <v>31</v>
      </c>
      <c r="E67" s="7" t="s">
        <v>177</v>
      </c>
      <c r="F67" s="7" t="s">
        <v>112</v>
      </c>
      <c r="G67" s="7" t="s">
        <v>31</v>
      </c>
      <c r="H67" s="7" t="s">
        <v>116</v>
      </c>
      <c r="I67" s="11">
        <v>0</v>
      </c>
      <c r="J67" s="11"/>
      <c r="K67" s="8">
        <f>Tabela1367981011122[[#This Row],[Recursos financeiros (R$)  - 2024 - Atualizado 2024]]-Tabela1367981011122[[#This Row],[Recursos financeiros (R$)  - 2024 - Atualizado 2025]]</f>
        <v>0</v>
      </c>
      <c r="L67" s="8">
        <v>750000</v>
      </c>
      <c r="M67" s="8">
        <v>0</v>
      </c>
      <c r="N67" s="8">
        <f>Tabela1367981011122[[#This Row],[Recursos financeiros (R$)  - 2025 - Atualizado 2024]]-Tabela1367981011122[[#This Row],[Recursos financeiros (R$)  - 2025 - Atualizado 2025]]</f>
        <v>750000</v>
      </c>
      <c r="O67" s="8">
        <v>750000</v>
      </c>
      <c r="P67" s="8">
        <f>Tabela1367981011122[[#This Row],[Recursos financeiros (R$)  - 2026 - Atualizado 2024]]</f>
        <v>750000</v>
      </c>
      <c r="Q67" s="8">
        <f>Tabela1367981011122[[#This Row],[Recursos financeiros (R$)  - 2026 - Atualizado 2024]]-Tabela1367981011122[[#This Row],[Recursos financeiros (R$)  - 2026 - Atualizado 2025]]</f>
        <v>0</v>
      </c>
      <c r="R67" s="8">
        <v>750000</v>
      </c>
      <c r="S67" s="8"/>
      <c r="T67" s="8">
        <f>Tabela1367981011122[[#This Row],[Recursos financeiros (R$)  - 2027 - Atualizado 2024]]-Tabela1367981011122[[#This Row],[Recursos financeiros (R$)  - 2027 - Atualizado 2025]]</f>
        <v>750000</v>
      </c>
      <c r="U67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1500000</v>
      </c>
      <c r="V67" s="8"/>
      <c r="W67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1500000</v>
      </c>
      <c r="X67" s="7" t="s">
        <v>35</v>
      </c>
      <c r="Y67" s="9"/>
    </row>
    <row r="68" spans="1:25" ht="36" x14ac:dyDescent="0.25">
      <c r="A68" s="7" t="s">
        <v>109</v>
      </c>
      <c r="B68" s="7" t="s">
        <v>127</v>
      </c>
      <c r="C68" s="7" t="s">
        <v>178</v>
      </c>
      <c r="D68" s="7" t="s">
        <v>31</v>
      </c>
      <c r="E68" s="7" t="s">
        <v>179</v>
      </c>
      <c r="F68" s="7" t="s">
        <v>112</v>
      </c>
      <c r="G68" s="7" t="s">
        <v>31</v>
      </c>
      <c r="H68" s="7" t="s">
        <v>116</v>
      </c>
      <c r="I68" s="11">
        <v>0</v>
      </c>
      <c r="J68" s="11"/>
      <c r="K68" s="8">
        <f>Tabela1367981011122[[#This Row],[Recursos financeiros (R$)  - 2024 - Atualizado 2024]]-Tabela1367981011122[[#This Row],[Recursos financeiros (R$)  - 2024 - Atualizado 2025]]</f>
        <v>0</v>
      </c>
      <c r="L68" s="8">
        <f>8000000-1447133.18</f>
        <v>6552866.8200000003</v>
      </c>
      <c r="M68" s="8">
        <v>7032208.8899999997</v>
      </c>
      <c r="N68" s="8">
        <f>Tabela1367981011122[[#This Row],[Recursos financeiros (R$)  - 2025 - Atualizado 2024]]-Tabela1367981011122[[#This Row],[Recursos financeiros (R$)  - 2025 - Atualizado 2025]]</f>
        <v>-479342.06999999937</v>
      </c>
      <c r="O68" s="8">
        <v>1000000</v>
      </c>
      <c r="P68" s="8">
        <f>Tabela1367981011122[[#This Row],[Recursos financeiros (R$)  - 2026 - Atualizado 2024]]</f>
        <v>1000000</v>
      </c>
      <c r="Q68" s="8">
        <f>Tabela1367981011122[[#This Row],[Recursos financeiros (R$)  - 2026 - Atualizado 2024]]-Tabela1367981011122[[#This Row],[Recursos financeiros (R$)  - 2026 - Atualizado 2025]]</f>
        <v>0</v>
      </c>
      <c r="R68" s="8">
        <v>1500000</v>
      </c>
      <c r="S68" s="8"/>
      <c r="T68" s="8">
        <f>Tabela1367981011122[[#This Row],[Recursos financeiros (R$)  - 2027 - Atualizado 2024]]-Tabela1367981011122[[#This Row],[Recursos financeiros (R$)  - 2027 - Atualizado 2025]]</f>
        <v>1500000</v>
      </c>
      <c r="U68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9532208.8900000006</v>
      </c>
      <c r="V68" s="8"/>
      <c r="W68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9532208.8900000006</v>
      </c>
      <c r="X68" s="7" t="s">
        <v>35</v>
      </c>
      <c r="Y68" s="9"/>
    </row>
    <row r="69" spans="1:25" ht="54" x14ac:dyDescent="0.25">
      <c r="A69" s="7" t="s">
        <v>109</v>
      </c>
      <c r="B69" s="7" t="s">
        <v>127</v>
      </c>
      <c r="C69" s="7" t="s">
        <v>180</v>
      </c>
      <c r="D69" s="7" t="s">
        <v>31</v>
      </c>
      <c r="E69" s="7" t="s">
        <v>64</v>
      </c>
      <c r="F69" s="7" t="s">
        <v>112</v>
      </c>
      <c r="G69" s="7" t="s">
        <v>31</v>
      </c>
      <c r="H69" s="7" t="s">
        <v>116</v>
      </c>
      <c r="I69" s="11">
        <v>0</v>
      </c>
      <c r="J69" s="11"/>
      <c r="K69" s="8">
        <f>Tabela1367981011122[[#This Row],[Recursos financeiros (R$)  - 2024 - Atualizado 2024]]-Tabela1367981011122[[#This Row],[Recursos financeiros (R$)  - 2024 - Atualizado 2025]]</f>
        <v>0</v>
      </c>
      <c r="L69" s="8">
        <v>8000000</v>
      </c>
      <c r="M69" s="8">
        <v>0</v>
      </c>
      <c r="N69" s="8">
        <f>Tabela1367981011122[[#This Row],[Recursos financeiros (R$)  - 2025 - Atualizado 2024]]-Tabela1367981011122[[#This Row],[Recursos financeiros (R$)  - 2025 - Atualizado 2025]]</f>
        <v>8000000</v>
      </c>
      <c r="O69" s="8">
        <v>1000000</v>
      </c>
      <c r="P69" s="8">
        <f>Tabela1367981011122[[#This Row],[Recursos financeiros (R$)  - 2026 - Atualizado 2024]]</f>
        <v>1000000</v>
      </c>
      <c r="Q69" s="8">
        <f>Tabela1367981011122[[#This Row],[Recursos financeiros (R$)  - 2026 - Atualizado 2024]]-Tabela1367981011122[[#This Row],[Recursos financeiros (R$)  - 2026 - Atualizado 2025]]</f>
        <v>0</v>
      </c>
      <c r="R69" s="8">
        <v>2000000</v>
      </c>
      <c r="S69" s="8"/>
      <c r="T69" s="8">
        <f>Tabela1367981011122[[#This Row],[Recursos financeiros (R$)  - 2027 - Atualizado 2024]]-Tabela1367981011122[[#This Row],[Recursos financeiros (R$)  - 2027 - Atualizado 2025]]</f>
        <v>2000000</v>
      </c>
      <c r="U69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3000000</v>
      </c>
      <c r="V69" s="8"/>
      <c r="W69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3000000</v>
      </c>
      <c r="X69" s="7" t="s">
        <v>35</v>
      </c>
      <c r="Y69" s="9"/>
    </row>
    <row r="70" spans="1:25" ht="36" x14ac:dyDescent="0.25">
      <c r="A70" s="7" t="s">
        <v>109</v>
      </c>
      <c r="B70" s="7" t="s">
        <v>181</v>
      </c>
      <c r="C70" s="7" t="s">
        <v>182</v>
      </c>
      <c r="D70" s="7" t="s">
        <v>31</v>
      </c>
      <c r="E70" s="7" t="s">
        <v>179</v>
      </c>
      <c r="F70" s="7" t="s">
        <v>112</v>
      </c>
      <c r="G70" s="7" t="s">
        <v>31</v>
      </c>
      <c r="H70" s="7" t="s">
        <v>116</v>
      </c>
      <c r="I70" s="11">
        <v>0</v>
      </c>
      <c r="J70" s="11"/>
      <c r="K70" s="8">
        <f>Tabela1367981011122[[#This Row],[Recursos financeiros (R$)  - 2024 - Atualizado 2024]]-Tabela1367981011122[[#This Row],[Recursos financeiros (R$)  - 2024 - Atualizado 2025]]</f>
        <v>0</v>
      </c>
      <c r="L70" s="8">
        <v>3000000</v>
      </c>
      <c r="M70" s="8">
        <v>13850245.390000001</v>
      </c>
      <c r="N70" s="8">
        <f>Tabela1367981011122[[#This Row],[Recursos financeiros (R$)  - 2025 - Atualizado 2024]]-Tabela1367981011122[[#This Row],[Recursos financeiros (R$)  - 2025 - Atualizado 2025]]</f>
        <v>-10850245.390000001</v>
      </c>
      <c r="O70" s="8">
        <v>0</v>
      </c>
      <c r="P70" s="8">
        <f>Tabela1367981011122[[#This Row],[Recursos financeiros (R$)  - 2026 - Atualizado 2024]]</f>
        <v>0</v>
      </c>
      <c r="Q70" s="8">
        <f>Tabela1367981011122[[#This Row],[Recursos financeiros (R$)  - 2026 - Atualizado 2024]]-Tabela1367981011122[[#This Row],[Recursos financeiros (R$)  - 2026 - Atualizado 2025]]</f>
        <v>0</v>
      </c>
      <c r="R70" s="8">
        <v>0</v>
      </c>
      <c r="S70" s="8"/>
      <c r="T70" s="8">
        <f>Tabela1367981011122[[#This Row],[Recursos financeiros (R$)  - 2027 - Atualizado 2024]]-Tabela1367981011122[[#This Row],[Recursos financeiros (R$)  - 2027 - Atualizado 2025]]</f>
        <v>0</v>
      </c>
      <c r="U70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13850245.390000001</v>
      </c>
      <c r="V70" s="8"/>
      <c r="W70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13850245.390000001</v>
      </c>
      <c r="X70" s="7" t="s">
        <v>35</v>
      </c>
      <c r="Y70" s="13"/>
    </row>
    <row r="71" spans="1:25" ht="18" x14ac:dyDescent="0.25">
      <c r="A71" s="7" t="s">
        <v>109</v>
      </c>
      <c r="B71" s="7" t="s">
        <v>183</v>
      </c>
      <c r="C71" s="7" t="s">
        <v>182</v>
      </c>
      <c r="D71" s="7"/>
      <c r="E71" s="7"/>
      <c r="F71" s="7" t="s">
        <v>112</v>
      </c>
      <c r="G71" s="7" t="s">
        <v>31</v>
      </c>
      <c r="H71" s="7" t="s">
        <v>116</v>
      </c>
      <c r="I71" s="8">
        <v>6563975.3600000003</v>
      </c>
      <c r="J71" s="8">
        <v>6563975.3600000003</v>
      </c>
      <c r="K71" s="8">
        <f>Tabela1367981011122[[#This Row],[Recursos financeiros (R$)  - 2024 - Atualizado 2024]]-Tabela1367981011122[[#This Row],[Recursos financeiros (R$)  - 2024 - Atualizado 2025]]</f>
        <v>0</v>
      </c>
      <c r="L71" s="8">
        <v>0</v>
      </c>
      <c r="M71" s="8">
        <v>0</v>
      </c>
      <c r="N71" s="8">
        <f>Tabela1367981011122[[#This Row],[Recursos financeiros (R$)  - 2025 - Atualizado 2024]]-Tabela1367981011122[[#This Row],[Recursos financeiros (R$)  - 2025 - Atualizado 2025]]</f>
        <v>0</v>
      </c>
      <c r="O71" s="8">
        <v>0</v>
      </c>
      <c r="P71" s="8">
        <f>Tabela1367981011122[[#This Row],[Recursos financeiros (R$)  - 2026 - Atualizado 2024]]</f>
        <v>0</v>
      </c>
      <c r="Q71" s="8">
        <f>Tabela1367981011122[[#This Row],[Recursos financeiros (R$)  - 2026 - Atualizado 2024]]-Tabela1367981011122[[#This Row],[Recursos financeiros (R$)  - 2026 - Atualizado 2025]]</f>
        <v>0</v>
      </c>
      <c r="R71" s="8">
        <v>0</v>
      </c>
      <c r="S71" s="8"/>
      <c r="T71" s="8">
        <f>Tabela1367981011122[[#This Row],[Recursos financeiros (R$)  - 2027 - Atualizado 2024]]-Tabela1367981011122[[#This Row],[Recursos financeiros (R$)  - 2027 - Atualizado 2025]]</f>
        <v>0</v>
      </c>
      <c r="U71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6563975.3600000003</v>
      </c>
      <c r="V71" s="8"/>
      <c r="W71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6563975.3600000003</v>
      </c>
      <c r="X71" s="7" t="s">
        <v>75</v>
      </c>
      <c r="Y71" s="13" t="s">
        <v>76</v>
      </c>
    </row>
    <row r="72" spans="1:25" ht="27" x14ac:dyDescent="0.25">
      <c r="A72" s="7" t="s">
        <v>109</v>
      </c>
      <c r="B72" s="7" t="s">
        <v>184</v>
      </c>
      <c r="C72" s="7" t="s">
        <v>185</v>
      </c>
      <c r="D72" s="7" t="s">
        <v>31</v>
      </c>
      <c r="E72" s="7" t="s">
        <v>144</v>
      </c>
      <c r="F72" s="7" t="s">
        <v>112</v>
      </c>
      <c r="G72" s="7" t="s">
        <v>31</v>
      </c>
      <c r="H72" s="7" t="s">
        <v>116</v>
      </c>
      <c r="I72" s="11">
        <v>0</v>
      </c>
      <c r="J72" s="11"/>
      <c r="K72" s="8">
        <f>Tabela1367981011122[[#This Row],[Recursos financeiros (R$)  - 2024 - Atualizado 2024]]-Tabela1367981011122[[#This Row],[Recursos financeiros (R$)  - 2024 - Atualizado 2025]]</f>
        <v>0</v>
      </c>
      <c r="L72" s="8">
        <v>0</v>
      </c>
      <c r="M72" s="8">
        <v>0</v>
      </c>
      <c r="N72" s="8">
        <f>Tabela1367981011122[[#This Row],[Recursos financeiros (R$)  - 2025 - Atualizado 2024]]-Tabela1367981011122[[#This Row],[Recursos financeiros (R$)  - 2025 - Atualizado 2025]]</f>
        <v>0</v>
      </c>
      <c r="O72" s="8">
        <v>0</v>
      </c>
      <c r="P72" s="8">
        <f>Tabela1367981011122[[#This Row],[Recursos financeiros (R$)  - 2026 - Atualizado 2024]]</f>
        <v>0</v>
      </c>
      <c r="Q72" s="8">
        <f>Tabela1367981011122[[#This Row],[Recursos financeiros (R$)  - 2026 - Atualizado 2024]]-Tabela1367981011122[[#This Row],[Recursos financeiros (R$)  - 2026 - Atualizado 2025]]</f>
        <v>0</v>
      </c>
      <c r="R72" s="8">
        <v>0</v>
      </c>
      <c r="S72" s="8"/>
      <c r="T72" s="8">
        <f>Tabela1367981011122[[#This Row],[Recursos financeiros (R$)  - 2027 - Atualizado 2024]]-Tabela1367981011122[[#This Row],[Recursos financeiros (R$)  - 2027 - Atualizado 2025]]</f>
        <v>0</v>
      </c>
      <c r="U72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72" s="8"/>
      <c r="W72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72" s="7" t="s">
        <v>75</v>
      </c>
      <c r="Y72" s="13" t="s">
        <v>89</v>
      </c>
    </row>
    <row r="73" spans="1:25" ht="27" x14ac:dyDescent="0.25">
      <c r="A73" s="7" t="s">
        <v>109</v>
      </c>
      <c r="B73" s="7" t="s">
        <v>186</v>
      </c>
      <c r="C73" s="7" t="s">
        <v>187</v>
      </c>
      <c r="D73" s="7" t="s">
        <v>31</v>
      </c>
      <c r="E73" s="7" t="s">
        <v>144</v>
      </c>
      <c r="F73" s="7" t="s">
        <v>112</v>
      </c>
      <c r="G73" s="7" t="s">
        <v>31</v>
      </c>
      <c r="H73" s="7" t="s">
        <v>116</v>
      </c>
      <c r="I73" s="8">
        <v>3467926.83</v>
      </c>
      <c r="J73" s="8"/>
      <c r="K73" s="8">
        <f>Tabela1367981011122[[#This Row],[Recursos financeiros (R$)  - 2024 - Atualizado 2024]]-Tabela1367981011122[[#This Row],[Recursos financeiros (R$)  - 2024 - Atualizado 2025]]</f>
        <v>3467926.83</v>
      </c>
      <c r="L73" s="8">
        <v>5000000</v>
      </c>
      <c r="M73" s="8">
        <v>3400222.82</v>
      </c>
      <c r="N73" s="8">
        <f>Tabela1367981011122[[#This Row],[Recursos financeiros (R$)  - 2025 - Atualizado 2024]]-Tabela1367981011122[[#This Row],[Recursos financeiros (R$)  - 2025 - Atualizado 2025]]</f>
        <v>1599777.1800000002</v>
      </c>
      <c r="O73" s="8">
        <v>0</v>
      </c>
      <c r="P73" s="8">
        <f>Tabela1367981011122[[#This Row],[Recursos financeiros (R$)  - 2026 - Atualizado 2024]]</f>
        <v>0</v>
      </c>
      <c r="Q73" s="8">
        <f>Tabela1367981011122[[#This Row],[Recursos financeiros (R$)  - 2026 - Atualizado 2024]]-Tabela1367981011122[[#This Row],[Recursos financeiros (R$)  - 2026 - Atualizado 2025]]</f>
        <v>0</v>
      </c>
      <c r="R73" s="8">
        <v>0</v>
      </c>
      <c r="S73" s="8"/>
      <c r="T73" s="8">
        <f>Tabela1367981011122[[#This Row],[Recursos financeiros (R$)  - 2027 - Atualizado 2024]]-Tabela1367981011122[[#This Row],[Recursos financeiros (R$)  - 2027 - Atualizado 2025]]</f>
        <v>0</v>
      </c>
      <c r="U73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3400222.82</v>
      </c>
      <c r="V73" s="8"/>
      <c r="W73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6868149.6500000004</v>
      </c>
      <c r="X73" s="7" t="s">
        <v>35</v>
      </c>
      <c r="Y73" s="13"/>
    </row>
    <row r="74" spans="1:25" ht="54" x14ac:dyDescent="0.25">
      <c r="A74" s="7" t="s">
        <v>109</v>
      </c>
      <c r="B74" s="7" t="s">
        <v>188</v>
      </c>
      <c r="C74" s="7" t="s">
        <v>187</v>
      </c>
      <c r="D74" s="7"/>
      <c r="E74" s="7"/>
      <c r="F74" s="7" t="s">
        <v>112</v>
      </c>
      <c r="G74" s="7" t="s">
        <v>31</v>
      </c>
      <c r="H74" s="7" t="s">
        <v>116</v>
      </c>
      <c r="I74" s="8">
        <v>13802804.68</v>
      </c>
      <c r="J74" s="8">
        <v>14443996.609999999</v>
      </c>
      <c r="K74" s="8">
        <f>Tabela1367981011122[[#This Row],[Recursos financeiros (R$)  - 2024 - Atualizado 2024]]-Tabela1367981011122[[#This Row],[Recursos financeiros (R$)  - 2024 - Atualizado 2025]]</f>
        <v>-641191.9299999997</v>
      </c>
      <c r="L74" s="8">
        <v>0</v>
      </c>
      <c r="M74" s="8">
        <v>0</v>
      </c>
      <c r="N74" s="8">
        <f>Tabela1367981011122[[#This Row],[Recursos financeiros (R$)  - 2025 - Atualizado 2024]]-Tabela1367981011122[[#This Row],[Recursos financeiros (R$)  - 2025 - Atualizado 2025]]</f>
        <v>0</v>
      </c>
      <c r="O74" s="8">
        <v>0</v>
      </c>
      <c r="P74" s="8">
        <f>Tabela1367981011122[[#This Row],[Recursos financeiros (R$)  - 2026 - Atualizado 2024]]</f>
        <v>0</v>
      </c>
      <c r="Q74" s="8">
        <f>Tabela1367981011122[[#This Row],[Recursos financeiros (R$)  - 2026 - Atualizado 2024]]-Tabela1367981011122[[#This Row],[Recursos financeiros (R$)  - 2026 - Atualizado 2025]]</f>
        <v>0</v>
      </c>
      <c r="R74" s="8">
        <v>0</v>
      </c>
      <c r="S74" s="8"/>
      <c r="T74" s="8">
        <f>Tabela1367981011122[[#This Row],[Recursos financeiros (R$)  - 2027 - Atualizado 2024]]-Tabela1367981011122[[#This Row],[Recursos financeiros (R$)  - 2027 - Atualizado 2025]]</f>
        <v>0</v>
      </c>
      <c r="U74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14443996.609999999</v>
      </c>
      <c r="V74" s="8"/>
      <c r="W74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13802804.68</v>
      </c>
      <c r="X74" s="7" t="s">
        <v>75</v>
      </c>
      <c r="Y74" s="13" t="s">
        <v>76</v>
      </c>
    </row>
    <row r="75" spans="1:25" ht="36" x14ac:dyDescent="0.25">
      <c r="A75" s="7" t="s">
        <v>189</v>
      </c>
      <c r="B75" s="7" t="s">
        <v>190</v>
      </c>
      <c r="C75" s="7" t="s">
        <v>191</v>
      </c>
      <c r="D75" s="7" t="s">
        <v>28</v>
      </c>
      <c r="E75" s="7" t="s">
        <v>56</v>
      </c>
      <c r="F75" s="7" t="s">
        <v>30</v>
      </c>
      <c r="G75" s="7" t="s">
        <v>46</v>
      </c>
      <c r="H75" s="7" t="s">
        <v>47</v>
      </c>
      <c r="I75" s="11">
        <v>0</v>
      </c>
      <c r="J75" s="11"/>
      <c r="K75" s="8">
        <f>Tabela1367981011122[[#This Row],[Recursos financeiros (R$)  - 2024 - Atualizado 2024]]-Tabela1367981011122[[#This Row],[Recursos financeiros (R$)  - 2024 - Atualizado 2025]]</f>
        <v>0</v>
      </c>
      <c r="L75" s="8">
        <v>0</v>
      </c>
      <c r="M75" s="8">
        <v>0</v>
      </c>
      <c r="N75" s="8">
        <f>Tabela1367981011122[[#This Row],[Recursos financeiros (R$)  - 2025 - Atualizado 2024]]-Tabela1367981011122[[#This Row],[Recursos financeiros (R$)  - 2025 - Atualizado 2025]]</f>
        <v>0</v>
      </c>
      <c r="O75" s="8">
        <v>0</v>
      </c>
      <c r="P75" s="8">
        <f>Tabela1367981011122[[#This Row],[Recursos financeiros (R$)  - 2026 - Atualizado 2024]]</f>
        <v>0</v>
      </c>
      <c r="Q75" s="8">
        <f>Tabela1367981011122[[#This Row],[Recursos financeiros (R$)  - 2026 - Atualizado 2024]]-Tabela1367981011122[[#This Row],[Recursos financeiros (R$)  - 2026 - Atualizado 2025]]</f>
        <v>0</v>
      </c>
      <c r="R75" s="8">
        <v>0</v>
      </c>
      <c r="S75" s="8"/>
      <c r="T75" s="8">
        <f>Tabela1367981011122[[#This Row],[Recursos financeiros (R$)  - 2027 - Atualizado 2024]]-Tabela1367981011122[[#This Row],[Recursos financeiros (R$)  - 2027 - Atualizado 2025]]</f>
        <v>0</v>
      </c>
      <c r="U75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75" s="8"/>
      <c r="W75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75" s="7" t="s">
        <v>75</v>
      </c>
      <c r="Y75" s="13" t="s">
        <v>89</v>
      </c>
    </row>
    <row r="76" spans="1:25" ht="81" x14ac:dyDescent="0.25">
      <c r="A76" s="7" t="s">
        <v>189</v>
      </c>
      <c r="B76" s="7" t="s">
        <v>192</v>
      </c>
      <c r="C76" s="7" t="s">
        <v>193</v>
      </c>
      <c r="D76" s="7" t="s">
        <v>28</v>
      </c>
      <c r="E76" s="7" t="s">
        <v>194</v>
      </c>
      <c r="F76" s="7" t="s">
        <v>112</v>
      </c>
      <c r="G76" s="7" t="s">
        <v>31</v>
      </c>
      <c r="H76" s="7" t="s">
        <v>116</v>
      </c>
      <c r="I76" s="11">
        <v>0</v>
      </c>
      <c r="J76" s="11"/>
      <c r="K76" s="8">
        <f>Tabela1367981011122[[#This Row],[Recursos financeiros (R$)  - 2024 - Atualizado 2024]]-Tabela1367981011122[[#This Row],[Recursos financeiros (R$)  - 2024 - Atualizado 2025]]</f>
        <v>0</v>
      </c>
      <c r="L76" s="8">
        <v>0</v>
      </c>
      <c r="M76" s="8">
        <v>0</v>
      </c>
      <c r="N76" s="8">
        <f>Tabela1367981011122[[#This Row],[Recursos financeiros (R$)  - 2025 - Atualizado 2024]]-Tabela1367981011122[[#This Row],[Recursos financeiros (R$)  - 2025 - Atualizado 2025]]</f>
        <v>0</v>
      </c>
      <c r="O76" s="8">
        <v>0</v>
      </c>
      <c r="P76" s="8">
        <f>Tabela1367981011122[[#This Row],[Recursos financeiros (R$)  - 2026 - Atualizado 2024]]</f>
        <v>0</v>
      </c>
      <c r="Q76" s="8">
        <f>Tabela1367981011122[[#This Row],[Recursos financeiros (R$)  - 2026 - Atualizado 2024]]-Tabela1367981011122[[#This Row],[Recursos financeiros (R$)  - 2026 - Atualizado 2025]]</f>
        <v>0</v>
      </c>
      <c r="R76" s="8">
        <v>0</v>
      </c>
      <c r="S76" s="8"/>
      <c r="T76" s="8">
        <f>Tabela1367981011122[[#This Row],[Recursos financeiros (R$)  - 2027 - Atualizado 2024]]-Tabela1367981011122[[#This Row],[Recursos financeiros (R$)  - 2027 - Atualizado 2025]]</f>
        <v>0</v>
      </c>
      <c r="U76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76" s="8"/>
      <c r="W76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76" s="7" t="s">
        <v>75</v>
      </c>
      <c r="Y76" s="13" t="s">
        <v>89</v>
      </c>
    </row>
    <row r="77" spans="1:25" ht="90" x14ac:dyDescent="0.25">
      <c r="A77" s="7" t="s">
        <v>195</v>
      </c>
      <c r="B77" s="7" t="s">
        <v>196</v>
      </c>
      <c r="C77" s="7" t="s">
        <v>197</v>
      </c>
      <c r="D77" s="7" t="s">
        <v>28</v>
      </c>
      <c r="E77" s="7" t="s">
        <v>198</v>
      </c>
      <c r="F77" s="7" t="s">
        <v>100</v>
      </c>
      <c r="G77" s="7" t="s">
        <v>46</v>
      </c>
      <c r="H77" s="7" t="s">
        <v>47</v>
      </c>
      <c r="I77" s="11">
        <v>0</v>
      </c>
      <c r="J77" s="11">
        <v>0</v>
      </c>
      <c r="K77" s="8">
        <f>Tabela1367981011122[[#This Row],[Recursos financeiros (R$)  - 2024 - Atualizado 2024]]-Tabela1367981011122[[#This Row],[Recursos financeiros (R$)  - 2024 - Atualizado 2025]]</f>
        <v>0</v>
      </c>
      <c r="L77" s="8">
        <v>0</v>
      </c>
      <c r="M77" s="8">
        <v>0</v>
      </c>
      <c r="N77" s="8">
        <f>Tabela1367981011122[[#This Row],[Recursos financeiros (R$)  - 2025 - Atualizado 2024]]-Tabela1367981011122[[#This Row],[Recursos financeiros (R$)  - 2025 - Atualizado 2025]]</f>
        <v>0</v>
      </c>
      <c r="O77" s="8">
        <v>0</v>
      </c>
      <c r="P77" s="8">
        <f>Tabela1367981011122[[#This Row],[Recursos financeiros (R$)  - 2026 - Atualizado 2024]]</f>
        <v>0</v>
      </c>
      <c r="Q77" s="8">
        <f>Tabela1367981011122[[#This Row],[Recursos financeiros (R$)  - 2026 - Atualizado 2024]]-Tabela1367981011122[[#This Row],[Recursos financeiros (R$)  - 2026 - Atualizado 2025]]</f>
        <v>0</v>
      </c>
      <c r="R77" s="8">
        <v>0</v>
      </c>
      <c r="S77" s="8"/>
      <c r="T77" s="8">
        <v>0</v>
      </c>
      <c r="U77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77" s="8"/>
      <c r="W77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77" s="7" t="s">
        <v>75</v>
      </c>
      <c r="Y77" s="13" t="s">
        <v>76</v>
      </c>
    </row>
    <row r="78" spans="1:25" ht="90" x14ac:dyDescent="0.25">
      <c r="A78" s="7" t="s">
        <v>122</v>
      </c>
      <c r="B78" s="7" t="s">
        <v>199</v>
      </c>
      <c r="C78" s="7" t="s">
        <v>200</v>
      </c>
      <c r="D78" s="7" t="s">
        <v>28</v>
      </c>
      <c r="E78" s="7" t="s">
        <v>198</v>
      </c>
      <c r="F78" s="7" t="s">
        <v>100</v>
      </c>
      <c r="G78" s="7" t="s">
        <v>46</v>
      </c>
      <c r="H78" s="7" t="s">
        <v>201</v>
      </c>
      <c r="I78" s="8">
        <v>2423460.88</v>
      </c>
      <c r="J78" s="8">
        <v>2427358.44</v>
      </c>
      <c r="K78" s="8">
        <f>Tabela1367981011122[[#This Row],[Recursos financeiros (R$)  - 2024 - Atualizado 2024]]-Tabela1367981011122[[#This Row],[Recursos financeiros (R$)  - 2024 - Atualizado 2025]]</f>
        <v>-3897.5600000000559</v>
      </c>
      <c r="L78" s="8">
        <v>2200000</v>
      </c>
      <c r="M78" s="8">
        <v>2200000</v>
      </c>
      <c r="N78" s="8">
        <f>Tabela1367981011122[[#This Row],[Recursos financeiros (R$)  - 2025 - Atualizado 2024]]-Tabela1367981011122[[#This Row],[Recursos financeiros (R$)  - 2025 - Atualizado 2025]]</f>
        <v>0</v>
      </c>
      <c r="O78" s="8">
        <v>0</v>
      </c>
      <c r="P78" s="8">
        <f>Tabela1367981011122[[#This Row],[Recursos financeiros (R$)  - 2026 - Atualizado 2024]]</f>
        <v>0</v>
      </c>
      <c r="Q78" s="8">
        <f>Tabela1367981011122[[#This Row],[Recursos financeiros (R$)  - 2026 - Atualizado 2024]]-Tabela1367981011122[[#This Row],[Recursos financeiros (R$)  - 2026 - Atualizado 2025]]</f>
        <v>0</v>
      </c>
      <c r="R78" s="8">
        <v>0</v>
      </c>
      <c r="S78" s="8"/>
      <c r="T78" s="8"/>
      <c r="U78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4627358.4399999995</v>
      </c>
      <c r="V78" s="8"/>
      <c r="W78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4623460.88</v>
      </c>
      <c r="X78" s="7" t="s">
        <v>75</v>
      </c>
      <c r="Y78" s="13" t="s">
        <v>76</v>
      </c>
    </row>
    <row r="79" spans="1:25" ht="90" x14ac:dyDescent="0.25">
      <c r="A79" s="7" t="s">
        <v>122</v>
      </c>
      <c r="B79" s="7" t="s">
        <v>202</v>
      </c>
      <c r="C79" s="7" t="s">
        <v>203</v>
      </c>
      <c r="D79" s="7" t="s">
        <v>28</v>
      </c>
      <c r="E79" s="7" t="s">
        <v>198</v>
      </c>
      <c r="F79" s="7" t="s">
        <v>100</v>
      </c>
      <c r="G79" s="7" t="s">
        <v>46</v>
      </c>
      <c r="H79" s="7" t="s">
        <v>201</v>
      </c>
      <c r="I79" s="8">
        <v>1803501.17</v>
      </c>
      <c r="J79" s="8">
        <v>919066.99</v>
      </c>
      <c r="K79" s="8">
        <f>Tabela1367981011122[[#This Row],[Recursos financeiros (R$)  - 2024 - Atualizado 2024]]-Tabela1367981011122[[#This Row],[Recursos financeiros (R$)  - 2024 - Atualizado 2025]]</f>
        <v>884434.17999999993</v>
      </c>
      <c r="L79" s="8">
        <v>2000000</v>
      </c>
      <c r="M79" s="8">
        <v>2000000</v>
      </c>
      <c r="N79" s="8">
        <f>Tabela1367981011122[[#This Row],[Recursos financeiros (R$)  - 2025 - Atualizado 2024]]-Tabela1367981011122[[#This Row],[Recursos financeiros (R$)  - 2025 - Atualizado 2025]]</f>
        <v>0</v>
      </c>
      <c r="O79" s="8">
        <v>0</v>
      </c>
      <c r="P79" s="8">
        <f>Tabela1367981011122[[#This Row],[Recursos financeiros (R$)  - 2026 - Atualizado 2024]]</f>
        <v>0</v>
      </c>
      <c r="Q79" s="8">
        <f>Tabela1367981011122[[#This Row],[Recursos financeiros (R$)  - 2026 - Atualizado 2024]]-Tabela1367981011122[[#This Row],[Recursos financeiros (R$)  - 2026 - Atualizado 2025]]</f>
        <v>0</v>
      </c>
      <c r="R79" s="8">
        <v>0</v>
      </c>
      <c r="S79" s="8"/>
      <c r="T79" s="8"/>
      <c r="U79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2919066.99</v>
      </c>
      <c r="V79" s="8"/>
      <c r="W79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3803501.17</v>
      </c>
      <c r="X79" s="7" t="s">
        <v>75</v>
      </c>
      <c r="Y79" s="13" t="s">
        <v>76</v>
      </c>
    </row>
    <row r="80" spans="1:25" ht="90" x14ac:dyDescent="0.25">
      <c r="A80" s="7" t="s">
        <v>122</v>
      </c>
      <c r="B80" s="7" t="s">
        <v>204</v>
      </c>
      <c r="C80" s="7" t="s">
        <v>205</v>
      </c>
      <c r="D80" s="7" t="s">
        <v>28</v>
      </c>
      <c r="E80" s="7" t="s">
        <v>198</v>
      </c>
      <c r="F80" s="7" t="s">
        <v>100</v>
      </c>
      <c r="G80" s="7" t="s">
        <v>46</v>
      </c>
      <c r="H80" s="7" t="s">
        <v>206</v>
      </c>
      <c r="I80" s="11">
        <v>0</v>
      </c>
      <c r="J80" s="11">
        <v>0</v>
      </c>
      <c r="K80" s="8">
        <f>Tabela1367981011122[[#This Row],[Recursos financeiros (R$)  - 2024 - Atualizado 2024]]-Tabela1367981011122[[#This Row],[Recursos financeiros (R$)  - 2024 - Atualizado 2025]]</f>
        <v>0</v>
      </c>
      <c r="L80" s="8">
        <v>200000</v>
      </c>
      <c r="M80" s="8">
        <v>200000</v>
      </c>
      <c r="N80" s="8">
        <f>Tabela1367981011122[[#This Row],[Recursos financeiros (R$)  - 2025 - Atualizado 2024]]-Tabela1367981011122[[#This Row],[Recursos financeiros (R$)  - 2025 - Atualizado 2025]]</f>
        <v>0</v>
      </c>
      <c r="O80" s="8">
        <v>0</v>
      </c>
      <c r="P80" s="8">
        <f>Tabela1367981011122[[#This Row],[Recursos financeiros (R$)  - 2026 - Atualizado 2024]]</f>
        <v>0</v>
      </c>
      <c r="Q80" s="8">
        <f>Tabela1367981011122[[#This Row],[Recursos financeiros (R$)  - 2026 - Atualizado 2024]]-Tabela1367981011122[[#This Row],[Recursos financeiros (R$)  - 2026 - Atualizado 2025]]</f>
        <v>0</v>
      </c>
      <c r="R80" s="8">
        <v>0</v>
      </c>
      <c r="S80" s="8"/>
      <c r="T80" s="8"/>
      <c r="U80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200000</v>
      </c>
      <c r="V80" s="8"/>
      <c r="W80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200000</v>
      </c>
      <c r="X80" s="7" t="s">
        <v>75</v>
      </c>
      <c r="Y80" s="13" t="s">
        <v>76</v>
      </c>
    </row>
    <row r="81" spans="1:25" ht="36" x14ac:dyDescent="0.25">
      <c r="A81" s="7" t="s">
        <v>207</v>
      </c>
      <c r="B81" s="7" t="s">
        <v>208</v>
      </c>
      <c r="C81" s="7" t="s">
        <v>209</v>
      </c>
      <c r="D81" s="7" t="s">
        <v>28</v>
      </c>
      <c r="E81" s="7" t="s">
        <v>45</v>
      </c>
      <c r="F81" s="7" t="s">
        <v>100</v>
      </c>
      <c r="G81" s="7" t="s">
        <v>46</v>
      </c>
      <c r="H81" s="7" t="s">
        <v>201</v>
      </c>
      <c r="I81" s="8">
        <v>1100192.3899999999</v>
      </c>
      <c r="J81" s="8">
        <v>1100192.3899999999</v>
      </c>
      <c r="K81" s="8">
        <f>Tabela1367981011122[[#This Row],[Recursos financeiros (R$)  - 2024 - Atualizado 2024]]-Tabela1367981011122[[#This Row],[Recursos financeiros (R$)  - 2024 - Atualizado 2025]]</f>
        <v>0</v>
      </c>
      <c r="L81" s="8">
        <v>300000</v>
      </c>
      <c r="M81" s="8">
        <v>300000</v>
      </c>
      <c r="N81" s="8">
        <f>Tabela1367981011122[[#This Row],[Recursos financeiros (R$)  - 2025 - Atualizado 2024]]-Tabela1367981011122[[#This Row],[Recursos financeiros (R$)  - 2025 - Atualizado 2025]]</f>
        <v>0</v>
      </c>
      <c r="O81" s="8">
        <v>0</v>
      </c>
      <c r="P81" s="8">
        <f>Tabela1367981011122[[#This Row],[Recursos financeiros (R$)  - 2026 - Atualizado 2024]]</f>
        <v>0</v>
      </c>
      <c r="Q81" s="8">
        <f>Tabela1367981011122[[#This Row],[Recursos financeiros (R$)  - 2026 - Atualizado 2024]]-Tabela1367981011122[[#This Row],[Recursos financeiros (R$)  - 2026 - Atualizado 2025]]</f>
        <v>0</v>
      </c>
      <c r="R81" s="8">
        <v>0</v>
      </c>
      <c r="S81" s="8"/>
      <c r="T81" s="8"/>
      <c r="U81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1400192.39</v>
      </c>
      <c r="V81" s="8"/>
      <c r="W81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1400192.39</v>
      </c>
      <c r="X81" s="7" t="s">
        <v>75</v>
      </c>
      <c r="Y81" s="13" t="s">
        <v>76</v>
      </c>
    </row>
    <row r="82" spans="1:25" ht="54" x14ac:dyDescent="0.25">
      <c r="A82" s="7" t="s">
        <v>131</v>
      </c>
      <c r="B82" s="7" t="s">
        <v>210</v>
      </c>
      <c r="C82" s="7" t="s">
        <v>211</v>
      </c>
      <c r="D82" s="7" t="s">
        <v>28</v>
      </c>
      <c r="E82" s="7" t="s">
        <v>45</v>
      </c>
      <c r="F82" s="7" t="s">
        <v>100</v>
      </c>
      <c r="G82" s="7" t="s">
        <v>46</v>
      </c>
      <c r="H82" s="7" t="s">
        <v>47</v>
      </c>
      <c r="I82" s="8">
        <v>83000</v>
      </c>
      <c r="J82" s="8">
        <v>83000</v>
      </c>
      <c r="K82" s="8">
        <f>Tabela1367981011122[[#This Row],[Recursos financeiros (R$)  - 2024 - Atualizado 2024]]-Tabela1367981011122[[#This Row],[Recursos financeiros (R$)  - 2024 - Atualizado 2025]]</f>
        <v>0</v>
      </c>
      <c r="L82" s="8">
        <v>80000</v>
      </c>
      <c r="M82" s="8">
        <v>80000</v>
      </c>
      <c r="N82" s="8">
        <f>Tabela1367981011122[[#This Row],[Recursos financeiros (R$)  - 2025 - Atualizado 2024]]-Tabela1367981011122[[#This Row],[Recursos financeiros (R$)  - 2025 - Atualizado 2025]]</f>
        <v>0</v>
      </c>
      <c r="O82" s="8">
        <v>0</v>
      </c>
      <c r="P82" s="8">
        <f>Tabela1367981011122[[#This Row],[Recursos financeiros (R$)  - 2026 - Atualizado 2024]]</f>
        <v>0</v>
      </c>
      <c r="Q82" s="8">
        <f>Tabela1367981011122[[#This Row],[Recursos financeiros (R$)  - 2026 - Atualizado 2024]]-Tabela1367981011122[[#This Row],[Recursos financeiros (R$)  - 2026 - Atualizado 2025]]</f>
        <v>0</v>
      </c>
      <c r="R82" s="8">
        <v>0</v>
      </c>
      <c r="S82" s="8"/>
      <c r="T82" s="8"/>
      <c r="U82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163000</v>
      </c>
      <c r="V82" s="8"/>
      <c r="W82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163000</v>
      </c>
      <c r="X82" s="7" t="s">
        <v>75</v>
      </c>
      <c r="Y82" s="13" t="s">
        <v>76</v>
      </c>
    </row>
    <row r="83" spans="1:25" ht="45" x14ac:dyDescent="0.25">
      <c r="A83" s="7" t="s">
        <v>131</v>
      </c>
      <c r="B83" s="7" t="s">
        <v>212</v>
      </c>
      <c r="C83" s="7" t="s">
        <v>213</v>
      </c>
      <c r="D83" s="7" t="s">
        <v>28</v>
      </c>
      <c r="E83" s="7" t="s">
        <v>45</v>
      </c>
      <c r="F83" s="7" t="s">
        <v>100</v>
      </c>
      <c r="G83" s="7" t="s">
        <v>46</v>
      </c>
      <c r="H83" s="7" t="s">
        <v>47</v>
      </c>
      <c r="I83" s="11">
        <v>0</v>
      </c>
      <c r="J83" s="11">
        <v>0</v>
      </c>
      <c r="K83" s="8">
        <f>Tabela1367981011122[[#This Row],[Recursos financeiros (R$)  - 2024 - Atualizado 2024]]-Tabela1367981011122[[#This Row],[Recursos financeiros (R$)  - 2024 - Atualizado 2025]]</f>
        <v>0</v>
      </c>
      <c r="L83" s="8">
        <v>100000</v>
      </c>
      <c r="M83" s="8">
        <v>100000</v>
      </c>
      <c r="N83" s="8">
        <f>Tabela1367981011122[[#This Row],[Recursos financeiros (R$)  - 2025 - Atualizado 2024]]-Tabela1367981011122[[#This Row],[Recursos financeiros (R$)  - 2025 - Atualizado 2025]]</f>
        <v>0</v>
      </c>
      <c r="O83" s="8">
        <v>0</v>
      </c>
      <c r="P83" s="8">
        <f>Tabela1367981011122[[#This Row],[Recursos financeiros (R$)  - 2026 - Atualizado 2024]]</f>
        <v>0</v>
      </c>
      <c r="Q83" s="8">
        <f>Tabela1367981011122[[#This Row],[Recursos financeiros (R$)  - 2026 - Atualizado 2024]]-Tabela1367981011122[[#This Row],[Recursos financeiros (R$)  - 2026 - Atualizado 2025]]</f>
        <v>0</v>
      </c>
      <c r="R83" s="8">
        <v>0</v>
      </c>
      <c r="S83" s="8"/>
      <c r="T83" s="8"/>
      <c r="U83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100000</v>
      </c>
      <c r="V83" s="8"/>
      <c r="W83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100000</v>
      </c>
      <c r="X83" s="7" t="s">
        <v>75</v>
      </c>
      <c r="Y83" s="13" t="s">
        <v>76</v>
      </c>
    </row>
    <row r="84" spans="1:25" ht="45" x14ac:dyDescent="0.25">
      <c r="A84" s="7" t="s">
        <v>134</v>
      </c>
      <c r="B84" s="7" t="s">
        <v>214</v>
      </c>
      <c r="C84" s="7" t="s">
        <v>215</v>
      </c>
      <c r="D84" s="7" t="s">
        <v>28</v>
      </c>
      <c r="E84" s="7" t="s">
        <v>45</v>
      </c>
      <c r="F84" s="7" t="s">
        <v>100</v>
      </c>
      <c r="G84" s="7" t="s">
        <v>46</v>
      </c>
      <c r="H84" s="7" t="s">
        <v>47</v>
      </c>
      <c r="I84" s="11">
        <v>0</v>
      </c>
      <c r="J84" s="11">
        <v>0</v>
      </c>
      <c r="K84" s="8">
        <f>Tabela1367981011122[[#This Row],[Recursos financeiros (R$)  - 2024 - Atualizado 2024]]-Tabela1367981011122[[#This Row],[Recursos financeiros (R$)  - 2024 - Atualizado 2025]]</f>
        <v>0</v>
      </c>
      <c r="L84" s="8">
        <v>1500000</v>
      </c>
      <c r="M84" s="8">
        <v>1500000</v>
      </c>
      <c r="N84" s="8">
        <f>Tabela1367981011122[[#This Row],[Recursos financeiros (R$)  - 2025 - Atualizado 2024]]-Tabela1367981011122[[#This Row],[Recursos financeiros (R$)  - 2025 - Atualizado 2025]]</f>
        <v>0</v>
      </c>
      <c r="O84" s="8">
        <v>0</v>
      </c>
      <c r="P84" s="8">
        <f>Tabela1367981011122[[#This Row],[Recursos financeiros (R$)  - 2026 - Atualizado 2024]]</f>
        <v>0</v>
      </c>
      <c r="Q84" s="8">
        <f>Tabela1367981011122[[#This Row],[Recursos financeiros (R$)  - 2026 - Atualizado 2024]]-Tabela1367981011122[[#This Row],[Recursos financeiros (R$)  - 2026 - Atualizado 2025]]</f>
        <v>0</v>
      </c>
      <c r="R84" s="8">
        <v>0</v>
      </c>
      <c r="S84" s="8"/>
      <c r="T84" s="8"/>
      <c r="U84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1500000</v>
      </c>
      <c r="V84" s="8"/>
      <c r="W84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1500000</v>
      </c>
      <c r="X84" s="7" t="s">
        <v>75</v>
      </c>
      <c r="Y84" s="13" t="s">
        <v>76</v>
      </c>
    </row>
    <row r="85" spans="1:25" ht="54" x14ac:dyDescent="0.25">
      <c r="A85" s="7" t="s">
        <v>138</v>
      </c>
      <c r="B85" s="7" t="s">
        <v>216</v>
      </c>
      <c r="C85" s="7" t="s">
        <v>217</v>
      </c>
      <c r="D85" s="7" t="s">
        <v>28</v>
      </c>
      <c r="E85" s="7" t="s">
        <v>45</v>
      </c>
      <c r="F85" s="7" t="s">
        <v>100</v>
      </c>
      <c r="G85" s="7" t="s">
        <v>46</v>
      </c>
      <c r="H85" s="7" t="s">
        <v>47</v>
      </c>
      <c r="I85" s="11">
        <v>0</v>
      </c>
      <c r="J85" s="11">
        <v>329701.52</v>
      </c>
      <c r="K85" s="8">
        <f>Tabela1367981011122[[#This Row],[Recursos financeiros (R$)  - 2024 - Atualizado 2024]]-Tabela1367981011122[[#This Row],[Recursos financeiros (R$)  - 2024 - Atualizado 2025]]</f>
        <v>-329701.52</v>
      </c>
      <c r="L85" s="8">
        <v>1500000</v>
      </c>
      <c r="M85" s="8">
        <v>1500000</v>
      </c>
      <c r="N85" s="8">
        <f>Tabela1367981011122[[#This Row],[Recursos financeiros (R$)  - 2025 - Atualizado 2024]]-Tabela1367981011122[[#This Row],[Recursos financeiros (R$)  - 2025 - Atualizado 2025]]</f>
        <v>0</v>
      </c>
      <c r="O85" s="8">
        <v>0</v>
      </c>
      <c r="P85" s="8">
        <f>Tabela1367981011122[[#This Row],[Recursos financeiros (R$)  - 2026 - Atualizado 2024]]</f>
        <v>0</v>
      </c>
      <c r="Q85" s="8">
        <f>Tabela1367981011122[[#This Row],[Recursos financeiros (R$)  - 2026 - Atualizado 2024]]-Tabela1367981011122[[#This Row],[Recursos financeiros (R$)  - 2026 - Atualizado 2025]]</f>
        <v>0</v>
      </c>
      <c r="R85" s="8">
        <v>0</v>
      </c>
      <c r="S85" s="8"/>
      <c r="T85" s="8"/>
      <c r="U85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1829701.52</v>
      </c>
      <c r="V85" s="8"/>
      <c r="W85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1500000</v>
      </c>
      <c r="X85" s="7" t="s">
        <v>75</v>
      </c>
      <c r="Y85" s="13" t="s">
        <v>76</v>
      </c>
    </row>
    <row r="86" spans="1:25" ht="54" x14ac:dyDescent="0.25">
      <c r="A86" s="7" t="s">
        <v>138</v>
      </c>
      <c r="B86" s="7" t="s">
        <v>151</v>
      </c>
      <c r="C86" s="7" t="s">
        <v>218</v>
      </c>
      <c r="D86" s="7" t="s">
        <v>28</v>
      </c>
      <c r="E86" s="7" t="s">
        <v>45</v>
      </c>
      <c r="F86" s="7" t="s">
        <v>100</v>
      </c>
      <c r="G86" s="7" t="s">
        <v>46</v>
      </c>
      <c r="H86" s="7" t="s">
        <v>47</v>
      </c>
      <c r="I86" s="8">
        <v>1000000</v>
      </c>
      <c r="J86" s="8">
        <v>870541.48</v>
      </c>
      <c r="K86" s="8">
        <f>Tabela1367981011122[[#This Row],[Recursos financeiros (R$)  - 2024 - Atualizado 2024]]-Tabela1367981011122[[#This Row],[Recursos financeiros (R$)  - 2024 - Atualizado 2025]]</f>
        <v>129458.52000000002</v>
      </c>
      <c r="L86" s="8">
        <v>1050000</v>
      </c>
      <c r="M86" s="8">
        <v>1050000</v>
      </c>
      <c r="N86" s="8">
        <f>Tabela1367981011122[[#This Row],[Recursos financeiros (R$)  - 2025 - Atualizado 2024]]-Tabela1367981011122[[#This Row],[Recursos financeiros (R$)  - 2025 - Atualizado 2025]]</f>
        <v>0</v>
      </c>
      <c r="O86" s="8">
        <v>0</v>
      </c>
      <c r="P86" s="8">
        <f>Tabela1367981011122[[#This Row],[Recursos financeiros (R$)  - 2026 - Atualizado 2024]]</f>
        <v>0</v>
      </c>
      <c r="Q86" s="8">
        <f>Tabela1367981011122[[#This Row],[Recursos financeiros (R$)  - 2026 - Atualizado 2024]]-Tabela1367981011122[[#This Row],[Recursos financeiros (R$)  - 2026 - Atualizado 2025]]</f>
        <v>0</v>
      </c>
      <c r="R86" s="8">
        <v>0</v>
      </c>
      <c r="S86" s="8"/>
      <c r="T86" s="8"/>
      <c r="U86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1920541.48</v>
      </c>
      <c r="V86" s="8"/>
      <c r="W86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2050000</v>
      </c>
      <c r="X86" s="7" t="s">
        <v>75</v>
      </c>
      <c r="Y86" s="13" t="s">
        <v>76</v>
      </c>
    </row>
    <row r="87" spans="1:25" ht="63" x14ac:dyDescent="0.25">
      <c r="A87" s="7" t="s">
        <v>138</v>
      </c>
      <c r="B87" s="7" t="s">
        <v>219</v>
      </c>
      <c r="C87" s="7" t="s">
        <v>220</v>
      </c>
      <c r="D87" s="7" t="s">
        <v>28</v>
      </c>
      <c r="E87" s="7" t="s">
        <v>45</v>
      </c>
      <c r="F87" s="7" t="s">
        <v>100</v>
      </c>
      <c r="G87" s="7" t="s">
        <v>46</v>
      </c>
      <c r="H87" s="7" t="s">
        <v>47</v>
      </c>
      <c r="I87" s="11">
        <v>0</v>
      </c>
      <c r="J87" s="11">
        <v>0</v>
      </c>
      <c r="K87" s="8">
        <f>Tabela1367981011122[[#This Row],[Recursos financeiros (R$)  - 2024 - Atualizado 2024]]-Tabela1367981011122[[#This Row],[Recursos financeiros (R$)  - 2024 - Atualizado 2025]]</f>
        <v>0</v>
      </c>
      <c r="L87" s="8">
        <v>0</v>
      </c>
      <c r="M87" s="8">
        <v>0</v>
      </c>
      <c r="N87" s="8">
        <f>Tabela1367981011122[[#This Row],[Recursos financeiros (R$)  - 2025 - Atualizado 2024]]-Tabela1367981011122[[#This Row],[Recursos financeiros (R$)  - 2025 - Atualizado 2025]]</f>
        <v>0</v>
      </c>
      <c r="O87" s="8">
        <v>0</v>
      </c>
      <c r="P87" s="8">
        <f>Tabela1367981011122[[#This Row],[Recursos financeiros (R$)  - 2026 - Atualizado 2024]]</f>
        <v>0</v>
      </c>
      <c r="Q87" s="8">
        <f>Tabela1367981011122[[#This Row],[Recursos financeiros (R$)  - 2026 - Atualizado 2024]]-Tabela1367981011122[[#This Row],[Recursos financeiros (R$)  - 2026 - Atualizado 2025]]</f>
        <v>0</v>
      </c>
      <c r="R87" s="8">
        <v>0</v>
      </c>
      <c r="S87" s="8"/>
      <c r="T87" s="8"/>
      <c r="U87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0</v>
      </c>
      <c r="V87" s="8"/>
      <c r="W87" s="8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0</v>
      </c>
      <c r="X87" s="7" t="s">
        <v>75</v>
      </c>
      <c r="Y87" s="13" t="s">
        <v>76</v>
      </c>
    </row>
    <row r="88" spans="1:25" ht="45" x14ac:dyDescent="0.25">
      <c r="A88" s="16" t="s">
        <v>221</v>
      </c>
      <c r="B88" s="14" t="s">
        <v>222</v>
      </c>
      <c r="C88" s="16" t="s">
        <v>157</v>
      </c>
      <c r="D88" s="16" t="s">
        <v>28</v>
      </c>
      <c r="E88" s="14" t="s">
        <v>45</v>
      </c>
      <c r="F88" s="14" t="s">
        <v>30</v>
      </c>
      <c r="G88" s="14" t="s">
        <v>46</v>
      </c>
      <c r="H88" s="14" t="s">
        <v>47</v>
      </c>
      <c r="I88" s="18">
        <v>0</v>
      </c>
      <c r="J88" s="18"/>
      <c r="K88" s="17">
        <f>Tabela1367981011122[[#This Row],[Recursos financeiros (R$)  - 2024 - Atualizado 2024]]-Tabela1367981011122[[#This Row],[Recursos financeiros (R$)  - 2024 - Atualizado 2025]]</f>
        <v>0</v>
      </c>
      <c r="L88" s="17">
        <v>4000000</v>
      </c>
      <c r="M88" s="17">
        <v>5170108.04</v>
      </c>
      <c r="N88" s="17">
        <f>Tabela1367981011122[[#This Row],[Recursos financeiros (R$)  - 2025 - Atualizado 2024]]-Tabela1367981011122[[#This Row],[Recursos financeiros (R$)  - 2025 - Atualizado 2025]]</f>
        <v>-1170108.04</v>
      </c>
      <c r="O88" s="17">
        <v>0</v>
      </c>
      <c r="P88" s="17">
        <f>Tabela1367981011122[[#This Row],[Recursos financeiros (R$)  - 2026 - Atualizado 2024]]</f>
        <v>0</v>
      </c>
      <c r="Q88" s="8">
        <f>Tabela1367981011122[[#This Row],[Recursos financeiros (R$)  - 2026 - Atualizado 2024]]-Tabela1367981011122[[#This Row],[Recursos financeiros (R$)  - 2026 - Atualizado 2025]]</f>
        <v>0</v>
      </c>
      <c r="R88" s="17">
        <v>0</v>
      </c>
      <c r="S88" s="17"/>
      <c r="T88" s="17"/>
      <c r="U88" s="8">
        <f>SUM(Tabela1367981011122[[#This Row],[Recursos financeiros (R$)  - 2024 - Atualizado 2025]]+Tabela1367981011122[[#This Row],[Recursos financeiros (R$)  - 2025 - Atualizado 2025]]+Tabela1367981011122[[#This Row],[Recursos financeiros (R$)  - 2026 - Atualizado 2025]]+Tabela1367981011122[[#This Row],[Recursos financeiros (R$)  - 2027 - Atualizado 2025]])+Tabela1367981011122[[#This Row],[Recursos financeiros (R$)  - 2027 - Atualizado 2024]]</f>
        <v>5170108.04</v>
      </c>
      <c r="V88" s="17"/>
      <c r="W88" s="17">
        <f>Tabela1367981011122[[#This Row],[Recursos financeiros (R$)  - 2024 - Atualizado 2024]]+Tabela1367981011122[[#This Row],[Recursos financeiros (R$)  - 2025 - Atualizado 2025]]+Tabela1367981011122[[#This Row],[Recursos financeiros (R$)  - 2026 - Atualizado 2025]]+Tabela1367981011122[[#This Row],[Recursos financeiros (R$)  - 2027 - Atualizado 2024]]</f>
        <v>5170108.04</v>
      </c>
      <c r="X88" s="16" t="s">
        <v>35</v>
      </c>
      <c r="Y88" s="19"/>
    </row>
    <row r="89" spans="1:25" ht="61.15" customHeight="1" x14ac:dyDescent="0.25">
      <c r="A89" s="40" t="s">
        <v>223</v>
      </c>
      <c r="B89" s="41" t="s">
        <v>224</v>
      </c>
      <c r="C89" s="41" t="s">
        <v>225</v>
      </c>
      <c r="D89" s="40" t="s">
        <v>28</v>
      </c>
      <c r="E89" s="41" t="s">
        <v>45</v>
      </c>
      <c r="F89" s="7" t="s">
        <v>112</v>
      </c>
      <c r="G89" s="41" t="s">
        <v>46</v>
      </c>
      <c r="H89" s="41" t="s">
        <v>47</v>
      </c>
      <c r="I89" s="42">
        <v>0</v>
      </c>
      <c r="J89" s="12">
        <v>0</v>
      </c>
      <c r="K89" s="12"/>
      <c r="L89" s="12">
        <v>2007647.8199999998</v>
      </c>
      <c r="M89" s="12">
        <v>2007647.8199999998</v>
      </c>
      <c r="N89" s="12"/>
      <c r="O89" s="12">
        <v>0</v>
      </c>
      <c r="P89" s="12"/>
      <c r="Q89" s="12"/>
      <c r="R89" s="12">
        <v>0</v>
      </c>
      <c r="S89" s="12"/>
      <c r="T89" s="12"/>
      <c r="U89" s="12">
        <v>0</v>
      </c>
      <c r="V89" s="12"/>
      <c r="W89" s="12"/>
      <c r="X89" s="7" t="s">
        <v>75</v>
      </c>
      <c r="Y89" s="7" t="s">
        <v>76</v>
      </c>
    </row>
    <row r="90" spans="1:25" x14ac:dyDescent="0.25">
      <c r="A90" s="43" t="s">
        <v>226</v>
      </c>
      <c r="B90" s="43"/>
      <c r="C90" s="43"/>
      <c r="D90" s="43"/>
      <c r="E90" s="43"/>
      <c r="F90" s="43"/>
      <c r="G90" s="43"/>
      <c r="H90" s="43"/>
      <c r="I90" s="5">
        <f>SUMIF($X$2:$X$89,"CFURH",I2:I89)</f>
        <v>3401989.96</v>
      </c>
      <c r="J90" s="5"/>
      <c r="K90" s="5">
        <f>SUMIF($X$2:$X$89,"CFURH",K2:K89)</f>
        <v>3401989.96</v>
      </c>
      <c r="L90" s="5">
        <f>SUMIF($X$2:$X$89,"CFURH",L2:L89)</f>
        <v>500000</v>
      </c>
      <c r="M90" s="35">
        <f>SUMIF($X$2:$X$89,"CFURH",M2:M89)</f>
        <v>1221699.44</v>
      </c>
      <c r="N90" s="5">
        <f>SUMIF($X$2:$X$88,"CFURH",N2:N88)</f>
        <v>-721699.44</v>
      </c>
      <c r="O90" s="5">
        <f>SUMIF($X$2:$X$89,"CFURH",O2:O89)</f>
        <v>901617</v>
      </c>
      <c r="P90" s="5"/>
      <c r="Q90" s="5">
        <f>SUMIF($X$2:$X$88,"CFURH",Q2:Q88)</f>
        <v>0</v>
      </c>
      <c r="R90" s="5">
        <f>SUMIF($X$2:$X$89,"CFURH",R2:R89)</f>
        <v>944164</v>
      </c>
      <c r="S90" s="5"/>
      <c r="T90" s="5">
        <f>SUMIF($X$2:$X$88,"CFURH",T2:T88)</f>
        <v>944164</v>
      </c>
      <c r="U90" s="5">
        <f>SUMIF($X$2:$X$89,"CFURH",U2:U89)</f>
        <v>3067480.44</v>
      </c>
      <c r="V90" s="21"/>
      <c r="W90" s="20">
        <f>I90+M90+O90+R90</f>
        <v>6469470.4000000004</v>
      </c>
      <c r="X90" s="21"/>
      <c r="Y90" s="21"/>
    </row>
    <row r="91" spans="1:25" x14ac:dyDescent="0.25">
      <c r="A91" s="44" t="s">
        <v>227</v>
      </c>
      <c r="B91" s="44"/>
      <c r="C91" s="44"/>
      <c r="D91" s="44"/>
      <c r="E91" s="44"/>
      <c r="F91" s="44"/>
      <c r="G91" s="44"/>
      <c r="H91" s="44"/>
      <c r="I91" s="5">
        <f>SUMIF($X$2:$X$89,"Cobrança Estadual",I2:I89)</f>
        <v>18591722.420000002</v>
      </c>
      <c r="J91" s="5"/>
      <c r="K91" s="5">
        <f>SUMIF($X$2:$X$88,"Cobrança Estadual",K2:K88)</f>
        <v>18591722.420000002</v>
      </c>
      <c r="L91" s="5">
        <f>SUMIF($X$2:$X$89,"Cobrança Estadual",L2:L89)</f>
        <v>64338581.100000001</v>
      </c>
      <c r="M91" s="35">
        <f>SUMIF($X$2:$X$89,"Cobrança Estadual",M2:M89)</f>
        <v>77653191.969999999</v>
      </c>
      <c r="N91" s="5">
        <f>SUMIF($X$2:$X$88,"Cobrança Estadual",N2:N88)</f>
        <v>-13314610.869999997</v>
      </c>
      <c r="O91" s="5">
        <f>SUMIF($X$2:$X$89,"Cobrança Estadual",O2:O89)</f>
        <v>22007142.84</v>
      </c>
      <c r="P91" s="5"/>
      <c r="Q91" s="5">
        <f>SUMIF($X$2:$X$88,"Cobrança Estadual",Q2:Q88)</f>
        <v>-2986602.66</v>
      </c>
      <c r="R91" s="5">
        <f>SUMIF($X$2:$X$89,"Cobrança Estadual",R2:R89)</f>
        <v>34362285.719999999</v>
      </c>
      <c r="S91" s="5"/>
      <c r="T91" s="5">
        <f>SUMIF($X$2:$X$88,"Cobrança Estadual",T2:T88)</f>
        <v>34362285.719999999</v>
      </c>
      <c r="U91" s="5">
        <f>SUMIF($X$2:$X$89,"Cobrança Estadual",U2:U89)</f>
        <v>137009223.18999997</v>
      </c>
      <c r="V91" s="21"/>
      <c r="W91" s="20">
        <f>I91+M91+O91+R91</f>
        <v>152614342.94999999</v>
      </c>
      <c r="X91" s="21"/>
      <c r="Y91" s="21"/>
    </row>
    <row r="92" spans="1:25" ht="15.75" thickBot="1" x14ac:dyDescent="0.3">
      <c r="A92" s="45" t="s">
        <v>228</v>
      </c>
      <c r="B92" s="45"/>
      <c r="C92" s="45"/>
      <c r="D92" s="45"/>
      <c r="E92" s="45"/>
      <c r="F92" s="45"/>
      <c r="G92" s="45"/>
      <c r="H92" s="45"/>
      <c r="I92" s="20">
        <f t="shared" ref="I92:U92" si="0">SUM(I90:I91)</f>
        <v>21993712.380000003</v>
      </c>
      <c r="J92" s="20"/>
      <c r="K92" s="20">
        <f t="shared" si="0"/>
        <v>21993712.380000003</v>
      </c>
      <c r="L92" s="20">
        <f t="shared" si="0"/>
        <v>64838581.100000001</v>
      </c>
      <c r="M92" s="36">
        <f t="shared" si="0"/>
        <v>78874891.409999996</v>
      </c>
      <c r="N92" s="20">
        <f t="shared" si="0"/>
        <v>-14036310.309999997</v>
      </c>
      <c r="O92" s="20">
        <f t="shared" si="0"/>
        <v>22908759.84</v>
      </c>
      <c r="P92" s="20"/>
      <c r="Q92" s="20">
        <f t="shared" si="0"/>
        <v>-2986602.66</v>
      </c>
      <c r="R92" s="20">
        <f t="shared" si="0"/>
        <v>35306449.719999999</v>
      </c>
      <c r="S92" s="20"/>
      <c r="T92" s="20">
        <f t="shared" si="0"/>
        <v>35306449.719999999</v>
      </c>
      <c r="U92" s="20">
        <f t="shared" si="0"/>
        <v>140076703.62999997</v>
      </c>
      <c r="V92" s="21"/>
      <c r="W92" s="20">
        <f>I92+M92+O92+R92</f>
        <v>159083813.34999999</v>
      </c>
      <c r="X92" s="21"/>
      <c r="Y92" s="21"/>
    </row>
    <row r="93" spans="1:25" x14ac:dyDescent="0.25">
      <c r="L93" s="5">
        <f>L92-M92</f>
        <v>-14036310.309999995</v>
      </c>
      <c r="M93" s="33"/>
    </row>
    <row r="94" spans="1:25" x14ac:dyDescent="0.25">
      <c r="M94" s="32"/>
    </row>
    <row r="95" spans="1:25" x14ac:dyDescent="0.25">
      <c r="L95" s="5"/>
      <c r="M95" s="5"/>
    </row>
    <row r="96" spans="1:25" x14ac:dyDescent="0.25">
      <c r="L96" s="5"/>
      <c r="M96" s="5">
        <v>80639794.629999995</v>
      </c>
    </row>
    <row r="97" spans="12:13" x14ac:dyDescent="0.25">
      <c r="L97" s="31"/>
      <c r="M97" s="34">
        <f>M96-M91</f>
        <v>2986602.6599999964</v>
      </c>
    </row>
    <row r="98" spans="12:13" x14ac:dyDescent="0.25">
      <c r="M98" s="5">
        <v>2986602.66</v>
      </c>
    </row>
  </sheetData>
  <mergeCells count="3">
    <mergeCell ref="A90:H90"/>
    <mergeCell ref="A91:H91"/>
    <mergeCell ref="A92:H92"/>
  </mergeCells>
  <pageMargins left="0.511811024" right="0.511811024" top="0.78740157499999996" bottom="0.78740157499999996" header="0.31496062000000002" footer="0.31496062000000002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F1DC-5300-4795-BFA4-7FCA3363191D}">
  <dimension ref="A1:K98"/>
  <sheetViews>
    <sheetView topLeftCell="A17" workbookViewId="0">
      <selection activeCell="C88" sqref="C88"/>
    </sheetView>
  </sheetViews>
  <sheetFormatPr defaultRowHeight="15" x14ac:dyDescent="0.25"/>
  <cols>
    <col min="9" max="9" width="15" customWidth="1"/>
    <col min="10" max="10" width="23.42578125" bestFit="1" customWidth="1"/>
    <col min="11" max="11" width="17.85546875" bestFit="1" customWidth="1"/>
  </cols>
  <sheetData>
    <row r="1" spans="1:11" ht="114" x14ac:dyDescent="0.25">
      <c r="A1" s="1" t="s">
        <v>0</v>
      </c>
      <c r="B1" s="6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11</v>
      </c>
      <c r="J1" s="2" t="s">
        <v>12</v>
      </c>
      <c r="K1" s="3" t="s">
        <v>13</v>
      </c>
    </row>
    <row r="2" spans="1:11" ht="81" x14ac:dyDescent="0.25">
      <c r="A2" s="7" t="s">
        <v>25</v>
      </c>
      <c r="B2" s="7" t="s">
        <v>26</v>
      </c>
      <c r="C2" s="7" t="s">
        <v>27</v>
      </c>
      <c r="D2" s="7" t="s">
        <v>28</v>
      </c>
      <c r="E2" s="7" t="s">
        <v>29</v>
      </c>
      <c r="F2" s="7" t="s">
        <v>30</v>
      </c>
      <c r="G2" s="7" t="s">
        <v>31</v>
      </c>
      <c r="H2" s="7" t="s">
        <v>32</v>
      </c>
      <c r="I2" s="8">
        <v>500000</v>
      </c>
      <c r="J2" s="8">
        <v>0</v>
      </c>
      <c r="K2" s="8">
        <f>Tabela1367981011122[[#This Row],[Recursos financeiros (R$)  - 2025 - Atualizado 2024]]-Tabela1367981011122[[#This Row],[Recursos financeiros (R$)  - 2025 - Atualizado 2025]]</f>
        <v>500000</v>
      </c>
    </row>
    <row r="3" spans="1:11" ht="81" x14ac:dyDescent="0.25">
      <c r="A3" s="7" t="s">
        <v>25</v>
      </c>
      <c r="B3" s="7" t="s">
        <v>34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8">
        <v>1000000</v>
      </c>
      <c r="J3" s="8">
        <v>1449218.4</v>
      </c>
      <c r="K3" s="8">
        <f>Tabela1367981011122[[#This Row],[Recursos financeiros (R$)  - 2025 - Atualizado 2024]]-Tabela1367981011122[[#This Row],[Recursos financeiros (R$)  - 2025 - Atualizado 2025]]</f>
        <v>-449218.39999999991</v>
      </c>
    </row>
    <row r="4" spans="1:11" ht="90" x14ac:dyDescent="0.25">
      <c r="A4" s="7" t="s">
        <v>25</v>
      </c>
      <c r="B4" s="7" t="s">
        <v>36</v>
      </c>
      <c r="C4" s="7" t="s">
        <v>37</v>
      </c>
      <c r="D4" s="7" t="s">
        <v>28</v>
      </c>
      <c r="E4" s="7" t="s">
        <v>38</v>
      </c>
      <c r="F4" s="7" t="s">
        <v>30</v>
      </c>
      <c r="G4" s="7" t="s">
        <v>31</v>
      </c>
      <c r="H4" s="7" t="s">
        <v>32</v>
      </c>
      <c r="I4" s="8">
        <v>1000000</v>
      </c>
      <c r="J4" s="8">
        <v>0</v>
      </c>
      <c r="K4" s="8">
        <f>Tabela1367981011122[[#This Row],[Recursos financeiros (R$)  - 2025 - Atualizado 2024]]-Tabela1367981011122[[#This Row],[Recursos financeiros (R$)  - 2025 - Atualizado 2025]]</f>
        <v>1000000</v>
      </c>
    </row>
    <row r="5" spans="1:11" ht="72" x14ac:dyDescent="0.25">
      <c r="A5" s="7" t="s">
        <v>25</v>
      </c>
      <c r="B5" s="7" t="s">
        <v>39</v>
      </c>
      <c r="C5" s="7" t="s">
        <v>40</v>
      </c>
      <c r="D5" s="7" t="s">
        <v>31</v>
      </c>
      <c r="E5" s="7" t="s">
        <v>41</v>
      </c>
      <c r="F5" s="7" t="s">
        <v>30</v>
      </c>
      <c r="G5" s="7" t="s">
        <v>31</v>
      </c>
      <c r="H5" s="7" t="s">
        <v>32</v>
      </c>
      <c r="I5" s="8">
        <v>1000000</v>
      </c>
      <c r="J5" s="8">
        <v>3008617.91</v>
      </c>
      <c r="K5" s="8">
        <f>Tabela1367981011122[[#This Row],[Recursos financeiros (R$)  - 2025 - Atualizado 2024]]-Tabela1367981011122[[#This Row],[Recursos financeiros (R$)  - 2025 - Atualizado 2025]]</f>
        <v>-2008617.9100000001</v>
      </c>
    </row>
    <row r="6" spans="1:11" ht="72" x14ac:dyDescent="0.25">
      <c r="A6" s="7" t="s">
        <v>25</v>
      </c>
      <c r="B6" s="7" t="s">
        <v>42</v>
      </c>
      <c r="C6" s="7" t="s">
        <v>40</v>
      </c>
      <c r="D6" s="7" t="s">
        <v>31</v>
      </c>
      <c r="E6" s="7" t="s">
        <v>41</v>
      </c>
      <c r="F6" s="7" t="s">
        <v>30</v>
      </c>
      <c r="G6" s="7" t="s">
        <v>31</v>
      </c>
      <c r="H6" s="7" t="s">
        <v>32</v>
      </c>
      <c r="I6" s="8">
        <v>0</v>
      </c>
      <c r="J6" s="8">
        <v>954894.02</v>
      </c>
      <c r="K6" s="8">
        <f>Tabela1367981011122[[#This Row],[Recursos financeiros (R$)  - 2025 - Atualizado 2024]]-Tabela1367981011122[[#This Row],[Recursos financeiros (R$)  - 2025 - Atualizado 2025]]</f>
        <v>-954894.02</v>
      </c>
    </row>
    <row r="7" spans="1:11" ht="54" x14ac:dyDescent="0.25">
      <c r="A7" s="7" t="s">
        <v>25</v>
      </c>
      <c r="B7" s="7" t="s">
        <v>43</v>
      </c>
      <c r="C7" s="7" t="s">
        <v>44</v>
      </c>
      <c r="D7" s="7" t="s">
        <v>28</v>
      </c>
      <c r="E7" s="7" t="s">
        <v>45</v>
      </c>
      <c r="F7" s="7" t="s">
        <v>30</v>
      </c>
      <c r="G7" s="7" t="s">
        <v>46</v>
      </c>
      <c r="H7" s="7" t="s">
        <v>47</v>
      </c>
      <c r="I7" s="8">
        <v>2000000</v>
      </c>
      <c r="J7" s="8">
        <v>0</v>
      </c>
      <c r="K7" s="8">
        <f>Tabela1367981011122[[#This Row],[Recursos financeiros (R$)  - 2025 - Atualizado 2024]]-Tabela1367981011122[[#This Row],[Recursos financeiros (R$)  - 2025 - Atualizado 2025]]</f>
        <v>2000000</v>
      </c>
    </row>
    <row r="8" spans="1:11" ht="90" x14ac:dyDescent="0.25">
      <c r="A8" s="7" t="s">
        <v>25</v>
      </c>
      <c r="B8" s="7" t="s">
        <v>43</v>
      </c>
      <c r="C8" s="7" t="s">
        <v>48</v>
      </c>
      <c r="D8" s="7" t="s">
        <v>28</v>
      </c>
      <c r="E8" s="7" t="s">
        <v>49</v>
      </c>
      <c r="F8" s="7" t="s">
        <v>30</v>
      </c>
      <c r="G8" s="7" t="s">
        <v>46</v>
      </c>
      <c r="H8" s="7" t="s">
        <v>50</v>
      </c>
      <c r="I8" s="8">
        <v>0</v>
      </c>
      <c r="J8" s="8">
        <v>0</v>
      </c>
      <c r="K8" s="8">
        <f>Tabela1367981011122[[#This Row],[Recursos financeiros (R$)  - 2025 - Atualizado 2024]]-Tabela1367981011122[[#This Row],[Recursos financeiros (R$)  - 2025 - Atualizado 2025]]</f>
        <v>0</v>
      </c>
    </row>
    <row r="9" spans="1:11" ht="63" x14ac:dyDescent="0.25">
      <c r="A9" s="7" t="s">
        <v>25</v>
      </c>
      <c r="B9" s="7" t="s">
        <v>43</v>
      </c>
      <c r="C9" s="7" t="s">
        <v>51</v>
      </c>
      <c r="D9" s="7" t="s">
        <v>28</v>
      </c>
      <c r="E9" s="7" t="s">
        <v>45</v>
      </c>
      <c r="F9" s="7" t="s">
        <v>30</v>
      </c>
      <c r="G9" s="7" t="s">
        <v>46</v>
      </c>
      <c r="H9" s="7" t="s">
        <v>52</v>
      </c>
      <c r="I9" s="8">
        <v>0</v>
      </c>
      <c r="J9" s="8">
        <v>0</v>
      </c>
      <c r="K9" s="8">
        <f>Tabela1367981011122[[#This Row],[Recursos financeiros (R$)  - 2025 - Atualizado 2024]]-Tabela1367981011122[[#This Row],[Recursos financeiros (R$)  - 2025 - Atualizado 2025]]</f>
        <v>0</v>
      </c>
    </row>
    <row r="10" spans="1:11" ht="81" x14ac:dyDescent="0.25">
      <c r="A10" s="7" t="s">
        <v>25</v>
      </c>
      <c r="B10" s="7" t="s">
        <v>43</v>
      </c>
      <c r="C10" s="7" t="s">
        <v>53</v>
      </c>
      <c r="D10" s="7" t="s">
        <v>28</v>
      </c>
      <c r="E10" s="7" t="s">
        <v>45</v>
      </c>
      <c r="F10" s="7" t="s">
        <v>30</v>
      </c>
      <c r="G10" s="7" t="s">
        <v>46</v>
      </c>
      <c r="H10" s="7" t="s">
        <v>52</v>
      </c>
      <c r="I10" s="8">
        <v>0</v>
      </c>
      <c r="J10" s="8">
        <v>0</v>
      </c>
      <c r="K10" s="8">
        <f>Tabela1367981011122[[#This Row],[Recursos financeiros (R$)  - 2025 - Atualizado 2024]]-Tabela1367981011122[[#This Row],[Recursos financeiros (R$)  - 2025 - Atualizado 2025]]</f>
        <v>0</v>
      </c>
    </row>
    <row r="11" spans="1:11" ht="180" x14ac:dyDescent="0.25">
      <c r="A11" s="7" t="s">
        <v>25</v>
      </c>
      <c r="B11" s="7" t="s">
        <v>43</v>
      </c>
      <c r="C11" s="7" t="s">
        <v>54</v>
      </c>
      <c r="D11" s="7" t="s">
        <v>28</v>
      </c>
      <c r="E11" s="7" t="s">
        <v>45</v>
      </c>
      <c r="F11" s="7" t="s">
        <v>30</v>
      </c>
      <c r="G11" s="7" t="s">
        <v>46</v>
      </c>
      <c r="H11" s="7" t="s">
        <v>52</v>
      </c>
      <c r="I11" s="8">
        <v>0</v>
      </c>
      <c r="J11" s="8">
        <v>0</v>
      </c>
      <c r="K11" s="8">
        <f>Tabela1367981011122[[#This Row],[Recursos financeiros (R$)  - 2025 - Atualizado 2024]]-Tabela1367981011122[[#This Row],[Recursos financeiros (R$)  - 2025 - Atualizado 2025]]</f>
        <v>0</v>
      </c>
    </row>
    <row r="12" spans="1:11" ht="90" x14ac:dyDescent="0.25">
      <c r="A12" s="7" t="s">
        <v>25</v>
      </c>
      <c r="B12" s="7" t="s">
        <v>42</v>
      </c>
      <c r="C12" s="7" t="s">
        <v>55</v>
      </c>
      <c r="D12" s="7" t="s">
        <v>28</v>
      </c>
      <c r="E12" s="7" t="s">
        <v>56</v>
      </c>
      <c r="F12" s="7" t="s">
        <v>30</v>
      </c>
      <c r="G12" s="7" t="s">
        <v>46</v>
      </c>
      <c r="H12" s="7" t="s">
        <v>52</v>
      </c>
      <c r="I12" s="8">
        <v>0</v>
      </c>
      <c r="J12" s="8">
        <v>0</v>
      </c>
      <c r="K12" s="8">
        <f>Tabela1367981011122[[#This Row],[Recursos financeiros (R$)  - 2025 - Atualizado 2024]]-Tabela1367981011122[[#This Row],[Recursos financeiros (R$)  - 2025 - Atualizado 2025]]</f>
        <v>0</v>
      </c>
    </row>
    <row r="13" spans="1:11" ht="63" x14ac:dyDescent="0.25">
      <c r="A13" s="7" t="s">
        <v>25</v>
      </c>
      <c r="B13" s="7" t="s">
        <v>43</v>
      </c>
      <c r="C13" s="7" t="s">
        <v>57</v>
      </c>
      <c r="D13" s="7" t="s">
        <v>28</v>
      </c>
      <c r="E13" s="7" t="s">
        <v>45</v>
      </c>
      <c r="F13" s="7" t="s">
        <v>30</v>
      </c>
      <c r="G13" s="7" t="s">
        <v>46</v>
      </c>
      <c r="H13" s="7" t="s">
        <v>47</v>
      </c>
      <c r="I13" s="12">
        <v>0</v>
      </c>
      <c r="J13" s="12">
        <v>0</v>
      </c>
      <c r="K13" s="8">
        <f>Tabela1367981011122[[#This Row],[Recursos financeiros (R$)  - 2025 - Atualizado 2024]]-Tabela1367981011122[[#This Row],[Recursos financeiros (R$)  - 2025 - Atualizado 2025]]</f>
        <v>0</v>
      </c>
    </row>
    <row r="14" spans="1:11" ht="72" x14ac:dyDescent="0.25">
      <c r="A14" s="7" t="s">
        <v>25</v>
      </c>
      <c r="B14" s="7" t="s">
        <v>58</v>
      </c>
      <c r="C14" s="7" t="s">
        <v>59</v>
      </c>
      <c r="D14" s="7" t="s">
        <v>31</v>
      </c>
      <c r="E14" s="7" t="s">
        <v>41</v>
      </c>
      <c r="F14" s="7" t="s">
        <v>30</v>
      </c>
      <c r="G14" s="7" t="s">
        <v>31</v>
      </c>
      <c r="H14" s="7" t="s">
        <v>60</v>
      </c>
      <c r="I14" s="8">
        <v>1000000</v>
      </c>
      <c r="J14" s="8">
        <v>1500000</v>
      </c>
      <c r="K14" s="8">
        <f>Tabela1367981011122[[#This Row],[Recursos financeiros (R$)  - 2025 - Atualizado 2024]]-Tabela1367981011122[[#This Row],[Recursos financeiros (R$)  - 2025 - Atualizado 2025]]</f>
        <v>-500000</v>
      </c>
    </row>
    <row r="15" spans="1:11" ht="81" x14ac:dyDescent="0.25">
      <c r="A15" s="7" t="s">
        <v>25</v>
      </c>
      <c r="B15" s="7" t="s">
        <v>58</v>
      </c>
      <c r="C15" s="7" t="s">
        <v>61</v>
      </c>
      <c r="D15" s="7" t="s">
        <v>31</v>
      </c>
      <c r="E15" s="7" t="s">
        <v>62</v>
      </c>
      <c r="F15" s="7" t="s">
        <v>30</v>
      </c>
      <c r="G15" s="7" t="s">
        <v>31</v>
      </c>
      <c r="H15" s="7" t="s">
        <v>60</v>
      </c>
      <c r="I15" s="8">
        <v>1000000</v>
      </c>
      <c r="J15" s="8">
        <v>0</v>
      </c>
      <c r="K15" s="8">
        <f>Tabela1367981011122[[#This Row],[Recursos financeiros (R$)  - 2025 - Atualizado 2024]]-Tabela1367981011122[[#This Row],[Recursos financeiros (R$)  - 2025 - Atualizado 2025]]</f>
        <v>1000000</v>
      </c>
    </row>
    <row r="16" spans="1:11" ht="90" x14ac:dyDescent="0.25">
      <c r="A16" s="7" t="s">
        <v>25</v>
      </c>
      <c r="B16" s="7" t="s">
        <v>58</v>
      </c>
      <c r="C16" s="7" t="s">
        <v>63</v>
      </c>
      <c r="D16" s="7" t="s">
        <v>31</v>
      </c>
      <c r="E16" s="7" t="s">
        <v>64</v>
      </c>
      <c r="F16" s="7" t="s">
        <v>30</v>
      </c>
      <c r="G16" s="7" t="s">
        <v>31</v>
      </c>
      <c r="H16" s="7" t="s">
        <v>60</v>
      </c>
      <c r="I16" s="8">
        <v>1000000</v>
      </c>
      <c r="J16" s="8">
        <v>0</v>
      </c>
      <c r="K16" s="8">
        <f>Tabela1367981011122[[#This Row],[Recursos financeiros (R$)  - 2025 - Atualizado 2024]]-Tabela1367981011122[[#This Row],[Recursos financeiros (R$)  - 2025 - Atualizado 2025]]</f>
        <v>1000000</v>
      </c>
    </row>
    <row r="17" spans="1:11" ht="63" x14ac:dyDescent="0.25">
      <c r="A17" s="7" t="s">
        <v>25</v>
      </c>
      <c r="B17" s="7" t="s">
        <v>65</v>
      </c>
      <c r="C17" s="7" t="s">
        <v>66</v>
      </c>
      <c r="D17" s="7" t="s">
        <v>31</v>
      </c>
      <c r="E17" s="7" t="s">
        <v>41</v>
      </c>
      <c r="F17" s="7" t="s">
        <v>30</v>
      </c>
      <c r="G17" s="7" t="s">
        <v>31</v>
      </c>
      <c r="H17" s="7" t="s">
        <v>60</v>
      </c>
      <c r="I17" s="8">
        <v>0</v>
      </c>
      <c r="J17" s="8">
        <v>0</v>
      </c>
      <c r="K17" s="8">
        <f>Tabela1367981011122[[#This Row],[Recursos financeiros (R$)  - 2025 - Atualizado 2024]]-Tabela1367981011122[[#This Row],[Recursos financeiros (R$)  - 2025 - Atualizado 2025]]</f>
        <v>0</v>
      </c>
    </row>
    <row r="18" spans="1:11" ht="54" x14ac:dyDescent="0.25">
      <c r="A18" s="7" t="s">
        <v>25</v>
      </c>
      <c r="B18" s="7" t="s">
        <v>67</v>
      </c>
      <c r="C18" s="7" t="s">
        <v>68</v>
      </c>
      <c r="D18" s="7" t="s">
        <v>31</v>
      </c>
      <c r="E18" s="7" t="s">
        <v>41</v>
      </c>
      <c r="F18" s="7" t="s">
        <v>30</v>
      </c>
      <c r="G18" s="7" t="s">
        <v>31</v>
      </c>
      <c r="H18" s="7" t="s">
        <v>32</v>
      </c>
      <c r="I18" s="8">
        <v>2000000</v>
      </c>
      <c r="J18" s="8">
        <v>2257297.71</v>
      </c>
      <c r="K18" s="8">
        <f>Tabela1367981011122[[#This Row],[Recursos financeiros (R$)  - 2025 - Atualizado 2024]]-Tabela1367981011122[[#This Row],[Recursos financeiros (R$)  - 2025 - Atualizado 2025]]</f>
        <v>-257297.70999999996</v>
      </c>
    </row>
    <row r="19" spans="1:11" ht="54" x14ac:dyDescent="0.25">
      <c r="A19" s="14" t="s">
        <v>25</v>
      </c>
      <c r="B19" s="7" t="s">
        <v>42</v>
      </c>
      <c r="C19" s="7" t="s">
        <v>68</v>
      </c>
      <c r="D19" s="7" t="s">
        <v>31</v>
      </c>
      <c r="E19" s="7" t="s">
        <v>41</v>
      </c>
      <c r="F19" s="7" t="s">
        <v>30</v>
      </c>
      <c r="G19" s="7" t="s">
        <v>31</v>
      </c>
      <c r="H19" s="7" t="s">
        <v>32</v>
      </c>
      <c r="I19" s="8">
        <v>0</v>
      </c>
      <c r="J19" s="8">
        <v>266805.42</v>
      </c>
      <c r="K19" s="8">
        <f>Tabela1367981011122[[#This Row],[Recursos financeiros (R$)  - 2025 - Atualizado 2024]]-Tabela1367981011122[[#This Row],[Recursos financeiros (R$)  - 2025 - Atualizado 2025]]</f>
        <v>-266805.42</v>
      </c>
    </row>
    <row r="20" spans="1:11" ht="54" x14ac:dyDescent="0.25">
      <c r="A20" s="7" t="s">
        <v>25</v>
      </c>
      <c r="B20" s="7" t="s">
        <v>39</v>
      </c>
      <c r="C20" s="7" t="s">
        <v>69</v>
      </c>
      <c r="D20" s="7" t="s">
        <v>31</v>
      </c>
      <c r="E20" s="7" t="s">
        <v>41</v>
      </c>
      <c r="F20" s="7" t="s">
        <v>30</v>
      </c>
      <c r="G20" s="7" t="s">
        <v>31</v>
      </c>
      <c r="H20" s="7" t="s">
        <v>32</v>
      </c>
      <c r="I20" s="8">
        <v>2000000</v>
      </c>
      <c r="J20" s="8">
        <v>1772652.96</v>
      </c>
      <c r="K20" s="8">
        <f>Tabela1367981011122[[#This Row],[Recursos financeiros (R$)  - 2025 - Atualizado 2024]]-Tabela1367981011122[[#This Row],[Recursos financeiros (R$)  - 2025 - Atualizado 2025]]</f>
        <v>227347.04000000004</v>
      </c>
    </row>
    <row r="21" spans="1:11" ht="117" x14ac:dyDescent="0.25">
      <c r="A21" s="7" t="s">
        <v>25</v>
      </c>
      <c r="B21" s="7" t="s">
        <v>70</v>
      </c>
      <c r="C21" s="7" t="s">
        <v>71</v>
      </c>
      <c r="D21" s="7" t="s">
        <v>72</v>
      </c>
      <c r="E21" s="7" t="s">
        <v>73</v>
      </c>
      <c r="F21" s="7" t="s">
        <v>30</v>
      </c>
      <c r="G21" s="7" t="s">
        <v>46</v>
      </c>
      <c r="H21" s="7" t="s">
        <v>47</v>
      </c>
      <c r="I21" s="12">
        <v>0</v>
      </c>
      <c r="J21" s="12">
        <v>0</v>
      </c>
      <c r="K21" s="8">
        <f>Tabela1367981011122[[#This Row],[Recursos financeiros (R$)  - 2025 - Atualizado 2024]]-Tabela1367981011122[[#This Row],[Recursos financeiros (R$)  - 2025 - Atualizado 2025]]</f>
        <v>0</v>
      </c>
    </row>
    <row r="22" spans="1:11" ht="117" x14ac:dyDescent="0.25">
      <c r="A22" s="7" t="s">
        <v>25</v>
      </c>
      <c r="B22" s="7" t="s">
        <v>74</v>
      </c>
      <c r="C22" s="7" t="s">
        <v>71</v>
      </c>
      <c r="D22" s="7" t="s">
        <v>72</v>
      </c>
      <c r="E22" s="7" t="s">
        <v>73</v>
      </c>
      <c r="F22" s="7" t="s">
        <v>30</v>
      </c>
      <c r="G22" s="7" t="s">
        <v>46</v>
      </c>
      <c r="H22" s="7" t="s">
        <v>47</v>
      </c>
      <c r="I22" s="8">
        <v>0</v>
      </c>
      <c r="J22" s="8">
        <v>0</v>
      </c>
      <c r="K22" s="8">
        <f>Tabela1367981011122[[#This Row],[Recursos financeiros (R$)  - 2025 - Atualizado 2024]]-Tabela1367981011122[[#This Row],[Recursos financeiros (R$)  - 2025 - Atualizado 2025]]</f>
        <v>0</v>
      </c>
    </row>
    <row r="23" spans="1:11" ht="54" x14ac:dyDescent="0.25">
      <c r="A23" s="7" t="s">
        <v>25</v>
      </c>
      <c r="B23" s="7" t="s">
        <v>70</v>
      </c>
      <c r="C23" s="7" t="s">
        <v>77</v>
      </c>
      <c r="D23" s="7" t="s">
        <v>28</v>
      </c>
      <c r="E23" s="7" t="s">
        <v>45</v>
      </c>
      <c r="F23" s="7" t="s">
        <v>30</v>
      </c>
      <c r="G23" s="7" t="s">
        <v>46</v>
      </c>
      <c r="H23" s="7" t="s">
        <v>52</v>
      </c>
      <c r="I23" s="8">
        <v>0</v>
      </c>
      <c r="J23" s="8">
        <v>0</v>
      </c>
      <c r="K23" s="8">
        <f>Tabela1367981011122[[#This Row],[Recursos financeiros (R$)  - 2025 - Atualizado 2024]]-Tabela1367981011122[[#This Row],[Recursos financeiros (R$)  - 2025 - Atualizado 2025]]</f>
        <v>0</v>
      </c>
    </row>
    <row r="24" spans="1:11" ht="117" x14ac:dyDescent="0.25">
      <c r="A24" s="7" t="s">
        <v>25</v>
      </c>
      <c r="B24" s="7" t="s">
        <v>70</v>
      </c>
      <c r="C24" s="7" t="s">
        <v>78</v>
      </c>
      <c r="D24" s="7" t="s">
        <v>28</v>
      </c>
      <c r="E24" s="7" t="s">
        <v>45</v>
      </c>
      <c r="F24" s="7" t="s">
        <v>30</v>
      </c>
      <c r="G24" s="7" t="s">
        <v>46</v>
      </c>
      <c r="H24" s="7" t="s">
        <v>79</v>
      </c>
      <c r="I24" s="8">
        <v>0</v>
      </c>
      <c r="J24" s="8">
        <v>0</v>
      </c>
      <c r="K24" s="8">
        <f>Tabela1367981011122[[#This Row],[Recursos financeiros (R$)  - 2025 - Atualizado 2024]]-Tabela1367981011122[[#This Row],[Recursos financeiros (R$)  - 2025 - Atualizado 2025]]</f>
        <v>0</v>
      </c>
    </row>
    <row r="25" spans="1:11" ht="117" x14ac:dyDescent="0.25">
      <c r="A25" s="7" t="s">
        <v>25</v>
      </c>
      <c r="B25" s="7" t="s">
        <v>80</v>
      </c>
      <c r="C25" s="7" t="s">
        <v>81</v>
      </c>
      <c r="D25" s="7" t="s">
        <v>28</v>
      </c>
      <c r="E25" s="7" t="s">
        <v>45</v>
      </c>
      <c r="F25" s="7" t="s">
        <v>30</v>
      </c>
      <c r="G25" s="7" t="s">
        <v>46</v>
      </c>
      <c r="H25" s="7" t="s">
        <v>79</v>
      </c>
      <c r="I25" s="8">
        <v>0</v>
      </c>
      <c r="J25" s="8">
        <v>0</v>
      </c>
      <c r="K25" s="8">
        <f>Tabela1367981011122[[#This Row],[Recursos financeiros (R$)  - 2025 - Atualizado 2024]]-Tabela1367981011122[[#This Row],[Recursos financeiros (R$)  - 2025 - Atualizado 2025]]</f>
        <v>0</v>
      </c>
    </row>
    <row r="26" spans="1:11" ht="117" x14ac:dyDescent="0.25">
      <c r="A26" s="7" t="s">
        <v>25</v>
      </c>
      <c r="B26" s="7" t="s">
        <v>70</v>
      </c>
      <c r="C26" s="7" t="s">
        <v>82</v>
      </c>
      <c r="D26" s="7" t="s">
        <v>28</v>
      </c>
      <c r="E26" s="7" t="s">
        <v>45</v>
      </c>
      <c r="F26" s="7" t="s">
        <v>30</v>
      </c>
      <c r="G26" s="7" t="s">
        <v>46</v>
      </c>
      <c r="H26" s="7" t="s">
        <v>79</v>
      </c>
      <c r="I26" s="8">
        <v>0</v>
      </c>
      <c r="J26" s="8">
        <v>0</v>
      </c>
      <c r="K26" s="8">
        <f>Tabela1367981011122[[#This Row],[Recursos financeiros (R$)  - 2025 - Atualizado 2024]]-Tabela1367981011122[[#This Row],[Recursos financeiros (R$)  - 2025 - Atualizado 2025]]</f>
        <v>0</v>
      </c>
    </row>
    <row r="27" spans="1:11" ht="54" x14ac:dyDescent="0.25">
      <c r="A27" s="7" t="s">
        <v>25</v>
      </c>
      <c r="B27" s="7" t="s">
        <v>83</v>
      </c>
      <c r="C27" s="7" t="s">
        <v>84</v>
      </c>
      <c r="D27" s="7" t="s">
        <v>28</v>
      </c>
      <c r="E27" s="7" t="s">
        <v>85</v>
      </c>
      <c r="F27" s="7" t="s">
        <v>30</v>
      </c>
      <c r="G27" s="7" t="s">
        <v>46</v>
      </c>
      <c r="H27" s="7" t="s">
        <v>86</v>
      </c>
      <c r="I27" s="12">
        <v>0</v>
      </c>
      <c r="J27" s="12">
        <v>0</v>
      </c>
      <c r="K27" s="8">
        <f>Tabela1367981011122[[#This Row],[Recursos financeiros (R$)  - 2025 - Atualizado 2024]]-Tabela1367981011122[[#This Row],[Recursos financeiros (R$)  - 2025 - Atualizado 2025]]</f>
        <v>0</v>
      </c>
    </row>
    <row r="28" spans="1:11" ht="63" x14ac:dyDescent="0.25">
      <c r="A28" s="7" t="s">
        <v>87</v>
      </c>
      <c r="B28" s="7" t="s">
        <v>80</v>
      </c>
      <c r="C28" s="7" t="s">
        <v>88</v>
      </c>
      <c r="D28" s="7" t="s">
        <v>28</v>
      </c>
      <c r="E28" s="7" t="s">
        <v>45</v>
      </c>
      <c r="F28" s="7" t="s">
        <v>30</v>
      </c>
      <c r="G28" s="7" t="s">
        <v>89</v>
      </c>
      <c r="H28" s="7" t="s">
        <v>90</v>
      </c>
      <c r="I28" s="8">
        <v>0</v>
      </c>
      <c r="J28" s="8">
        <v>0</v>
      </c>
      <c r="K28" s="8">
        <f>Tabela1367981011122[[#This Row],[Recursos financeiros (R$)  - 2025 - Atualizado 2024]]-Tabela1367981011122[[#This Row],[Recursos financeiros (R$)  - 2025 - Atualizado 2025]]</f>
        <v>0</v>
      </c>
    </row>
    <row r="29" spans="1:11" ht="135" x14ac:dyDescent="0.25">
      <c r="A29" s="7" t="s">
        <v>87</v>
      </c>
      <c r="B29" s="7" t="s">
        <v>91</v>
      </c>
      <c r="C29" s="7" t="s">
        <v>92</v>
      </c>
      <c r="D29" s="7" t="s">
        <v>28</v>
      </c>
      <c r="E29" s="7" t="s">
        <v>45</v>
      </c>
      <c r="F29" s="7" t="s">
        <v>30</v>
      </c>
      <c r="G29" s="7" t="s">
        <v>89</v>
      </c>
      <c r="H29" s="7" t="s">
        <v>90</v>
      </c>
      <c r="I29" s="8">
        <v>0</v>
      </c>
      <c r="J29" s="8">
        <v>0</v>
      </c>
      <c r="K29" s="8">
        <f>Tabela1367981011122[[#This Row],[Recursos financeiros (R$)  - 2025 - Atualizado 2024]]-Tabela1367981011122[[#This Row],[Recursos financeiros (R$)  - 2025 - Atualizado 2025]]</f>
        <v>0</v>
      </c>
    </row>
    <row r="30" spans="1:11" ht="81" x14ac:dyDescent="0.25">
      <c r="A30" s="7" t="s">
        <v>93</v>
      </c>
      <c r="B30" s="7" t="s">
        <v>94</v>
      </c>
      <c r="C30" s="7" t="s">
        <v>95</v>
      </c>
      <c r="D30" s="7" t="s">
        <v>28</v>
      </c>
      <c r="E30" s="7" t="s">
        <v>45</v>
      </c>
      <c r="F30" s="7" t="s">
        <v>30</v>
      </c>
      <c r="G30" s="7" t="s">
        <v>46</v>
      </c>
      <c r="H30" s="7" t="s">
        <v>47</v>
      </c>
      <c r="I30" s="8">
        <v>0</v>
      </c>
      <c r="J30" s="8">
        <v>0</v>
      </c>
      <c r="K30" s="8">
        <f>Tabela1367981011122[[#This Row],[Recursos financeiros (R$)  - 2025 - Atualizado 2024]]-Tabela1367981011122[[#This Row],[Recursos financeiros (R$)  - 2025 - Atualizado 2025]]</f>
        <v>0</v>
      </c>
    </row>
    <row r="31" spans="1:11" ht="90" x14ac:dyDescent="0.25">
      <c r="A31" s="7" t="s">
        <v>93</v>
      </c>
      <c r="B31" s="7" t="s">
        <v>96</v>
      </c>
      <c r="C31" s="7" t="s">
        <v>97</v>
      </c>
      <c r="D31" s="7" t="s">
        <v>28</v>
      </c>
      <c r="E31" s="7" t="s">
        <v>45</v>
      </c>
      <c r="F31" s="7" t="s">
        <v>30</v>
      </c>
      <c r="G31" s="7" t="s">
        <v>89</v>
      </c>
      <c r="H31" s="7" t="s">
        <v>89</v>
      </c>
      <c r="I31" s="8">
        <v>0</v>
      </c>
      <c r="J31" s="8">
        <v>0</v>
      </c>
      <c r="K31" s="8">
        <f>Tabela1367981011122[[#This Row],[Recursos financeiros (R$)  - 2025 - Atualizado 2024]]-Tabela1367981011122[[#This Row],[Recursos financeiros (R$)  - 2025 - Atualizado 2025]]</f>
        <v>0</v>
      </c>
    </row>
    <row r="32" spans="1:11" ht="81" x14ac:dyDescent="0.25">
      <c r="A32" s="7" t="s">
        <v>93</v>
      </c>
      <c r="B32" s="7" t="s">
        <v>98</v>
      </c>
      <c r="C32" s="7" t="s">
        <v>99</v>
      </c>
      <c r="D32" s="7" t="s">
        <v>28</v>
      </c>
      <c r="E32" s="7" t="s">
        <v>85</v>
      </c>
      <c r="F32" s="7" t="s">
        <v>100</v>
      </c>
      <c r="G32" s="7" t="s">
        <v>46</v>
      </c>
      <c r="H32" s="7" t="s">
        <v>101</v>
      </c>
      <c r="I32" s="12">
        <v>35714.28</v>
      </c>
      <c r="J32" s="12">
        <v>0</v>
      </c>
      <c r="K32" s="8">
        <f>Tabela1367981011122[[#This Row],[Recursos financeiros (R$)  - 2025 - Atualizado 2024]]-Tabela1367981011122[[#This Row],[Recursos financeiros (R$)  - 2025 - Atualizado 2025]]</f>
        <v>35714.28</v>
      </c>
    </row>
    <row r="33" spans="1:11" ht="81" x14ac:dyDescent="0.25">
      <c r="A33" s="7" t="s">
        <v>93</v>
      </c>
      <c r="B33" s="7" t="s">
        <v>102</v>
      </c>
      <c r="C33" s="7" t="s">
        <v>103</v>
      </c>
      <c r="D33" s="7" t="s">
        <v>28</v>
      </c>
      <c r="E33" s="7" t="s">
        <v>85</v>
      </c>
      <c r="F33" s="7" t="s">
        <v>100</v>
      </c>
      <c r="G33" s="7" t="s">
        <v>46</v>
      </c>
      <c r="H33" s="7" t="s">
        <v>47</v>
      </c>
      <c r="I33" s="8">
        <v>0</v>
      </c>
      <c r="J33" s="8">
        <v>0</v>
      </c>
      <c r="K33" s="8">
        <f>Tabela1367981011122[[#This Row],[Recursos financeiros (R$)  - 2025 - Atualizado 2024]]-Tabela1367981011122[[#This Row],[Recursos financeiros (R$)  - 2025 - Atualizado 2025]]</f>
        <v>0</v>
      </c>
    </row>
    <row r="34" spans="1:11" ht="99" x14ac:dyDescent="0.25">
      <c r="A34" s="7" t="s">
        <v>104</v>
      </c>
      <c r="B34" s="7" t="s">
        <v>105</v>
      </c>
      <c r="C34" s="7" t="s">
        <v>106</v>
      </c>
      <c r="D34" s="7" t="s">
        <v>28</v>
      </c>
      <c r="E34" s="7" t="s">
        <v>85</v>
      </c>
      <c r="F34" s="7" t="s">
        <v>100</v>
      </c>
      <c r="G34" s="7" t="s">
        <v>46</v>
      </c>
      <c r="H34" s="7" t="s">
        <v>47</v>
      </c>
      <c r="I34" s="12">
        <v>0</v>
      </c>
      <c r="J34" s="12">
        <v>0</v>
      </c>
      <c r="K34" s="8">
        <f>Tabela1367981011122[[#This Row],[Recursos financeiros (R$)  - 2025 - Atualizado 2024]]-Tabela1367981011122[[#This Row],[Recursos financeiros (R$)  - 2025 - Atualizado 2025]]</f>
        <v>0</v>
      </c>
    </row>
    <row r="35" spans="1:11" ht="54" x14ac:dyDescent="0.25">
      <c r="A35" s="7" t="s">
        <v>104</v>
      </c>
      <c r="B35" s="7" t="s">
        <v>107</v>
      </c>
      <c r="C35" s="7" t="s">
        <v>108</v>
      </c>
      <c r="D35" s="7" t="s">
        <v>28</v>
      </c>
      <c r="E35" s="7" t="s">
        <v>85</v>
      </c>
      <c r="F35" s="7" t="s">
        <v>100</v>
      </c>
      <c r="G35" s="7" t="s">
        <v>46</v>
      </c>
      <c r="H35" s="7" t="s">
        <v>47</v>
      </c>
      <c r="I35" s="12">
        <v>0</v>
      </c>
      <c r="J35" s="12">
        <v>0</v>
      </c>
      <c r="K35" s="8">
        <f>Tabela1367981011122[[#This Row],[Recursos financeiros (R$)  - 2025 - Atualizado 2024]]-Tabela1367981011122[[#This Row],[Recursos financeiros (R$)  - 2025 - Atualizado 2025]]</f>
        <v>0</v>
      </c>
    </row>
    <row r="36" spans="1:11" ht="90" x14ac:dyDescent="0.25">
      <c r="A36" s="7" t="s">
        <v>109</v>
      </c>
      <c r="B36" s="7" t="s">
        <v>110</v>
      </c>
      <c r="C36" s="7" t="s">
        <v>111</v>
      </c>
      <c r="D36" s="7" t="s">
        <v>31</v>
      </c>
      <c r="E36" s="7" t="s">
        <v>31</v>
      </c>
      <c r="F36" s="7" t="s">
        <v>112</v>
      </c>
      <c r="G36" s="7" t="s">
        <v>31</v>
      </c>
      <c r="H36" s="7" t="s">
        <v>32</v>
      </c>
      <c r="I36" s="8">
        <v>2000000</v>
      </c>
      <c r="J36" s="8">
        <v>0</v>
      </c>
      <c r="K36" s="8">
        <f>Tabela1367981011122[[#This Row],[Recursos financeiros (R$)  - 2025 - Atualizado 2024]]-Tabela1367981011122[[#This Row],[Recursos financeiros (R$)  - 2025 - Atualizado 2025]]</f>
        <v>2000000</v>
      </c>
    </row>
    <row r="37" spans="1:11" ht="90" x14ac:dyDescent="0.25">
      <c r="A37" s="7" t="s">
        <v>109</v>
      </c>
      <c r="B37" s="15" t="s">
        <v>113</v>
      </c>
      <c r="C37" s="7" t="s">
        <v>111</v>
      </c>
      <c r="D37" s="7" t="s">
        <v>31</v>
      </c>
      <c r="E37" s="7" t="s">
        <v>31</v>
      </c>
      <c r="F37" s="7" t="s">
        <v>112</v>
      </c>
      <c r="G37" s="7" t="s">
        <v>31</v>
      </c>
      <c r="H37" s="7" t="s">
        <v>32</v>
      </c>
      <c r="I37" s="8">
        <v>500000</v>
      </c>
      <c r="J37" s="8">
        <v>500000</v>
      </c>
      <c r="K37" s="8">
        <f>Tabela1367981011122[[#This Row],[Recursos financeiros (R$)  - 2025 - Atualizado 2024]]-Tabela1367981011122[[#This Row],[Recursos financeiros (R$)  - 2025 - Atualizado 2025]]</f>
        <v>0</v>
      </c>
    </row>
    <row r="38" spans="1:11" ht="90" x14ac:dyDescent="0.25">
      <c r="A38" s="14" t="s">
        <v>109</v>
      </c>
      <c r="B38" s="7" t="s">
        <v>114</v>
      </c>
      <c r="C38" s="7" t="s">
        <v>115</v>
      </c>
      <c r="D38" s="7" t="s">
        <v>31</v>
      </c>
      <c r="E38" s="7" t="s">
        <v>64</v>
      </c>
      <c r="F38" s="7" t="s">
        <v>112</v>
      </c>
      <c r="G38" s="7" t="s">
        <v>31</v>
      </c>
      <c r="H38" s="7" t="s">
        <v>116</v>
      </c>
      <c r="I38" s="8">
        <v>1000000</v>
      </c>
      <c r="J38" s="8">
        <v>1143817.25</v>
      </c>
      <c r="K38" s="8">
        <f>Tabela1367981011122[[#This Row],[Recursos financeiros (R$)  - 2025 - Atualizado 2024]]-Tabela1367981011122[[#This Row],[Recursos financeiros (R$)  - 2025 - Atualizado 2025]]</f>
        <v>-143817.25</v>
      </c>
    </row>
    <row r="39" spans="1:11" ht="90" x14ac:dyDescent="0.25">
      <c r="A39" s="7" t="s">
        <v>109</v>
      </c>
      <c r="B39" s="7" t="s">
        <v>117</v>
      </c>
      <c r="C39" s="7" t="s">
        <v>115</v>
      </c>
      <c r="D39" s="7" t="s">
        <v>31</v>
      </c>
      <c r="E39" s="7" t="s">
        <v>64</v>
      </c>
      <c r="F39" s="7" t="s">
        <v>112</v>
      </c>
      <c r="G39" s="7" t="s">
        <v>31</v>
      </c>
      <c r="H39" s="7" t="s">
        <v>116</v>
      </c>
      <c r="I39" s="8">
        <v>0</v>
      </c>
      <c r="J39" s="8">
        <v>0</v>
      </c>
      <c r="K39" s="8">
        <f>Tabela1367981011122[[#This Row],[Recursos financeiros (R$)  - 2025 - Atualizado 2024]]-Tabela1367981011122[[#This Row],[Recursos financeiros (R$)  - 2025 - Atualizado 2025]]</f>
        <v>0</v>
      </c>
    </row>
    <row r="40" spans="1:11" ht="90" x14ac:dyDescent="0.25">
      <c r="A40" s="7" t="s">
        <v>109</v>
      </c>
      <c r="B40" s="7" t="s">
        <v>118</v>
      </c>
      <c r="C40" s="7" t="s">
        <v>119</v>
      </c>
      <c r="D40" s="7" t="s">
        <v>31</v>
      </c>
      <c r="E40" s="7" t="s">
        <v>64</v>
      </c>
      <c r="F40" s="7" t="s">
        <v>112</v>
      </c>
      <c r="G40" s="7" t="s">
        <v>31</v>
      </c>
      <c r="H40" s="7" t="s">
        <v>116</v>
      </c>
      <c r="I40" s="8">
        <v>1000000</v>
      </c>
      <c r="J40" s="8">
        <v>459024.94</v>
      </c>
      <c r="K40" s="8">
        <f>Tabela1367981011122[[#This Row],[Recursos financeiros (R$)  - 2025 - Atualizado 2024]]-Tabela1367981011122[[#This Row],[Recursos financeiros (R$)  - 2025 - Atualizado 2025]]</f>
        <v>540975.06000000006</v>
      </c>
    </row>
    <row r="41" spans="1:11" ht="90" x14ac:dyDescent="0.25">
      <c r="A41" s="7" t="s">
        <v>109</v>
      </c>
      <c r="B41" s="7" t="s">
        <v>118</v>
      </c>
      <c r="C41" s="7" t="s">
        <v>120</v>
      </c>
      <c r="D41" s="7" t="s">
        <v>31</v>
      </c>
      <c r="E41" s="7" t="s">
        <v>64</v>
      </c>
      <c r="F41" s="7" t="s">
        <v>112</v>
      </c>
      <c r="G41" s="7" t="s">
        <v>31</v>
      </c>
      <c r="H41" s="7" t="s">
        <v>116</v>
      </c>
      <c r="I41" s="8">
        <v>1000000</v>
      </c>
      <c r="J41" s="8">
        <v>0</v>
      </c>
      <c r="K41" s="8">
        <f>Tabela1367981011122[[#This Row],[Recursos financeiros (R$)  - 2025 - Atualizado 2024]]-Tabela1367981011122[[#This Row],[Recursos financeiros (R$)  - 2025 - Atualizado 2025]]</f>
        <v>1000000</v>
      </c>
    </row>
    <row r="42" spans="1:11" ht="90" x14ac:dyDescent="0.25">
      <c r="A42" s="7" t="s">
        <v>109</v>
      </c>
      <c r="B42" s="7" t="s">
        <v>117</v>
      </c>
      <c r="C42" s="7" t="s">
        <v>121</v>
      </c>
      <c r="D42" s="7" t="s">
        <v>31</v>
      </c>
      <c r="E42" s="7" t="s">
        <v>41</v>
      </c>
      <c r="F42" s="7" t="s">
        <v>112</v>
      </c>
      <c r="G42" s="7" t="s">
        <v>31</v>
      </c>
      <c r="H42" s="7" t="s">
        <v>116</v>
      </c>
      <c r="I42" s="8">
        <v>0</v>
      </c>
      <c r="J42" s="8">
        <v>0</v>
      </c>
      <c r="K42" s="8">
        <f>Tabela1367981011122[[#This Row],[Recursos financeiros (R$)  - 2025 - Atualizado 2024]]-Tabela1367981011122[[#This Row],[Recursos financeiros (R$)  - 2025 - Atualizado 2025]]</f>
        <v>0</v>
      </c>
    </row>
    <row r="43" spans="1:11" ht="198" x14ac:dyDescent="0.25">
      <c r="A43" s="7" t="s">
        <v>122</v>
      </c>
      <c r="B43" s="7" t="s">
        <v>123</v>
      </c>
      <c r="C43" s="7" t="s">
        <v>124</v>
      </c>
      <c r="D43" s="7" t="s">
        <v>72</v>
      </c>
      <c r="E43" s="7" t="s">
        <v>125</v>
      </c>
      <c r="F43" s="7" t="s">
        <v>100</v>
      </c>
      <c r="G43" s="7" t="s">
        <v>46</v>
      </c>
      <c r="H43" s="7" t="s">
        <v>47</v>
      </c>
      <c r="I43" s="8">
        <v>0</v>
      </c>
      <c r="J43" s="8">
        <v>0</v>
      </c>
      <c r="K43" s="8">
        <f>Tabela1367981011122[[#This Row],[Recursos financeiros (R$)  - 2025 - Atualizado 2024]]-Tabela1367981011122[[#This Row],[Recursos financeiros (R$)  - 2025 - Atualizado 2025]]</f>
        <v>0</v>
      </c>
    </row>
    <row r="44" spans="1:11" ht="135" x14ac:dyDescent="0.25">
      <c r="A44" s="7" t="s">
        <v>126</v>
      </c>
      <c r="B44" s="7" t="s">
        <v>127</v>
      </c>
      <c r="C44" s="7" t="s">
        <v>128</v>
      </c>
      <c r="D44" s="7" t="s">
        <v>31</v>
      </c>
      <c r="E44" s="7" t="s">
        <v>129</v>
      </c>
      <c r="F44" s="7" t="s">
        <v>112</v>
      </c>
      <c r="G44" s="7" t="s">
        <v>31</v>
      </c>
      <c r="H44" s="7" t="s">
        <v>130</v>
      </c>
      <c r="I44" s="8">
        <v>20000000</v>
      </c>
      <c r="J44" s="8">
        <v>36609777.659999996</v>
      </c>
      <c r="K44" s="8">
        <f>Tabela1367981011122[[#This Row],[Recursos financeiros (R$)  - 2025 - Atualizado 2024]]-Tabela1367981011122[[#This Row],[Recursos financeiros (R$)  - 2025 - Atualizado 2025]]</f>
        <v>-16609777.659999996</v>
      </c>
    </row>
    <row r="45" spans="1:11" ht="81" x14ac:dyDescent="0.25">
      <c r="A45" s="7" t="s">
        <v>131</v>
      </c>
      <c r="B45" s="7" t="s">
        <v>132</v>
      </c>
      <c r="C45" s="7" t="s">
        <v>133</v>
      </c>
      <c r="D45" s="7" t="s">
        <v>28</v>
      </c>
      <c r="E45" s="7" t="s">
        <v>45</v>
      </c>
      <c r="F45" s="7" t="s">
        <v>100</v>
      </c>
      <c r="G45" s="7" t="s">
        <v>46</v>
      </c>
      <c r="H45" s="7" t="s">
        <v>47</v>
      </c>
      <c r="I45" s="8">
        <v>0</v>
      </c>
      <c r="J45" s="8">
        <v>0</v>
      </c>
      <c r="K45" s="8">
        <f>Tabela1367981011122[[#This Row],[Recursos financeiros (R$)  - 2025 - Atualizado 2024]]-Tabela1367981011122[[#This Row],[Recursos financeiros (R$)  - 2025 - Atualizado 2025]]</f>
        <v>0</v>
      </c>
    </row>
    <row r="46" spans="1:11" ht="135" x14ac:dyDescent="0.25">
      <c r="A46" s="7" t="s">
        <v>134</v>
      </c>
      <c r="B46" s="7" t="s">
        <v>135</v>
      </c>
      <c r="C46" s="7" t="s">
        <v>136</v>
      </c>
      <c r="D46" s="7" t="s">
        <v>28</v>
      </c>
      <c r="E46" s="7" t="s">
        <v>45</v>
      </c>
      <c r="F46" s="7" t="s">
        <v>100</v>
      </c>
      <c r="G46" s="7" t="s">
        <v>46</v>
      </c>
      <c r="H46" s="7" t="s">
        <v>137</v>
      </c>
      <c r="I46" s="8">
        <v>0</v>
      </c>
      <c r="J46" s="8">
        <v>0</v>
      </c>
      <c r="K46" s="8">
        <f>Tabela1367981011122[[#This Row],[Recursos financeiros (R$)  - 2025 - Atualizado 2024]]-Tabela1367981011122[[#This Row],[Recursos financeiros (R$)  - 2025 - Atualizado 2025]]</f>
        <v>0</v>
      </c>
    </row>
    <row r="47" spans="1:11" ht="81" x14ac:dyDescent="0.25">
      <c r="A47" s="7" t="s">
        <v>138</v>
      </c>
      <c r="B47" s="7" t="s">
        <v>139</v>
      </c>
      <c r="C47" s="7" t="s">
        <v>140</v>
      </c>
      <c r="D47" s="7" t="s">
        <v>28</v>
      </c>
      <c r="E47" s="7" t="s">
        <v>45</v>
      </c>
      <c r="F47" s="7" t="s">
        <v>100</v>
      </c>
      <c r="G47" s="7" t="s">
        <v>89</v>
      </c>
      <c r="H47" s="7" t="s">
        <v>141</v>
      </c>
      <c r="I47" s="8">
        <v>0</v>
      </c>
      <c r="J47" s="8">
        <v>0</v>
      </c>
      <c r="K47" s="8">
        <f>Tabela1367981011122[[#This Row],[Recursos financeiros (R$)  - 2025 - Atualizado 2024]]-Tabela1367981011122[[#This Row],[Recursos financeiros (R$)  - 2025 - Atualizado 2025]]</f>
        <v>0</v>
      </c>
    </row>
    <row r="48" spans="1:11" ht="72" x14ac:dyDescent="0.25">
      <c r="A48" s="7" t="s">
        <v>142</v>
      </c>
      <c r="B48" s="7" t="s">
        <v>65</v>
      </c>
      <c r="C48" s="7" t="s">
        <v>143</v>
      </c>
      <c r="D48" s="7" t="s">
        <v>31</v>
      </c>
      <c r="E48" s="7" t="s">
        <v>144</v>
      </c>
      <c r="F48" s="7" t="s">
        <v>30</v>
      </c>
      <c r="G48" s="7" t="s">
        <v>31</v>
      </c>
      <c r="H48" s="7" t="s">
        <v>116</v>
      </c>
      <c r="I48" s="8">
        <v>0</v>
      </c>
      <c r="J48" s="8">
        <v>0</v>
      </c>
      <c r="K48" s="8">
        <f>Tabela1367981011122[[#This Row],[Recursos financeiros (R$)  - 2025 - Atualizado 2024]]-Tabela1367981011122[[#This Row],[Recursos financeiros (R$)  - 2025 - Atualizado 2025]]</f>
        <v>0</v>
      </c>
    </row>
    <row r="49" spans="1:11" ht="153" x14ac:dyDescent="0.25">
      <c r="A49" s="7" t="s">
        <v>25</v>
      </c>
      <c r="B49" s="7" t="s">
        <v>145</v>
      </c>
      <c r="C49" s="7" t="s">
        <v>146</v>
      </c>
      <c r="D49" s="7" t="s">
        <v>28</v>
      </c>
      <c r="E49" s="7" t="s">
        <v>45</v>
      </c>
      <c r="F49" s="7" t="s">
        <v>30</v>
      </c>
      <c r="G49" s="7" t="s">
        <v>46</v>
      </c>
      <c r="H49" s="7" t="s">
        <v>47</v>
      </c>
      <c r="I49" s="8">
        <v>0</v>
      </c>
      <c r="J49" s="8">
        <v>0</v>
      </c>
      <c r="K49" s="8">
        <f>Tabela1367981011122[[#This Row],[Recursos financeiros (R$)  - 2025 - Atualizado 2024]]-Tabela1367981011122[[#This Row],[Recursos financeiros (R$)  - 2025 - Atualizado 2025]]</f>
        <v>0</v>
      </c>
    </row>
    <row r="50" spans="1:11" ht="63" x14ac:dyDescent="0.25">
      <c r="A50" s="7" t="s">
        <v>25</v>
      </c>
      <c r="B50" s="7" t="s">
        <v>147</v>
      </c>
      <c r="C50" s="7" t="s">
        <v>148</v>
      </c>
      <c r="D50" s="7" t="s">
        <v>28</v>
      </c>
      <c r="E50" s="7" t="s">
        <v>45</v>
      </c>
      <c r="F50" s="7" t="s">
        <v>30</v>
      </c>
      <c r="G50" s="7" t="s">
        <v>46</v>
      </c>
      <c r="H50" s="7" t="s">
        <v>47</v>
      </c>
      <c r="I50" s="8">
        <v>0</v>
      </c>
      <c r="J50" s="8">
        <v>0</v>
      </c>
      <c r="K50" s="8">
        <f>Tabela1367981011122[[#This Row],[Recursos financeiros (R$)  - 2025 - Atualizado 2024]]-Tabela1367981011122[[#This Row],[Recursos financeiros (R$)  - 2025 - Atualizado 2025]]</f>
        <v>0</v>
      </c>
    </row>
    <row r="51" spans="1:11" ht="99" x14ac:dyDescent="0.25">
      <c r="A51" s="7" t="s">
        <v>25</v>
      </c>
      <c r="B51" s="7" t="s">
        <v>149</v>
      </c>
      <c r="C51" s="7" t="s">
        <v>150</v>
      </c>
      <c r="D51" s="7" t="s">
        <v>28</v>
      </c>
      <c r="E51" s="7" t="s">
        <v>45</v>
      </c>
      <c r="F51" s="7" t="s">
        <v>30</v>
      </c>
      <c r="G51" s="7" t="s">
        <v>46</v>
      </c>
      <c r="H51" s="7" t="s">
        <v>47</v>
      </c>
      <c r="I51" s="8">
        <v>0</v>
      </c>
      <c r="J51" s="8">
        <v>0</v>
      </c>
      <c r="K51" s="8">
        <f>Tabela1367981011122[[#This Row],[Recursos financeiros (R$)  - 2025 - Atualizado 2024]]-Tabela1367981011122[[#This Row],[Recursos financeiros (R$)  - 2025 - Atualizado 2025]]</f>
        <v>0</v>
      </c>
    </row>
    <row r="52" spans="1:11" ht="45" x14ac:dyDescent="0.25">
      <c r="A52" s="7" t="s">
        <v>87</v>
      </c>
      <c r="B52" s="7" t="s">
        <v>151</v>
      </c>
      <c r="C52" s="7" t="s">
        <v>152</v>
      </c>
      <c r="D52" s="7" t="s">
        <v>28</v>
      </c>
      <c r="E52" s="7" t="s">
        <v>45</v>
      </c>
      <c r="F52" s="7" t="s">
        <v>30</v>
      </c>
      <c r="G52" s="7" t="s">
        <v>46</v>
      </c>
      <c r="H52" s="7" t="s">
        <v>47</v>
      </c>
      <c r="I52" s="8">
        <v>1352103.3540000001</v>
      </c>
      <c r="J52" s="8">
        <v>1352103.3540000001</v>
      </c>
      <c r="K52" s="8">
        <f>Tabela1367981011122[[#This Row],[Recursos financeiros (R$)  - 2025 - Atualizado 2024]]-Tabela1367981011122[[#This Row],[Recursos financeiros (R$)  - 2025 - Atualizado 2025]]</f>
        <v>0</v>
      </c>
    </row>
    <row r="53" spans="1:11" ht="63" x14ac:dyDescent="0.25">
      <c r="A53" s="7" t="s">
        <v>153</v>
      </c>
      <c r="B53" s="7" t="s">
        <v>151</v>
      </c>
      <c r="C53" s="7" t="s">
        <v>154</v>
      </c>
      <c r="D53" s="7" t="s">
        <v>28</v>
      </c>
      <c r="E53" s="7" t="s">
        <v>45</v>
      </c>
      <c r="F53" s="7" t="s">
        <v>30</v>
      </c>
      <c r="G53" s="7" t="s">
        <v>46</v>
      </c>
      <c r="H53" s="7" t="s">
        <v>47</v>
      </c>
      <c r="I53" s="8">
        <v>4200000</v>
      </c>
      <c r="J53" s="8">
        <v>4200000</v>
      </c>
      <c r="K53" s="8">
        <f>Tabela1367981011122[[#This Row],[Recursos financeiros (R$)  - 2025 - Atualizado 2024]]-Tabela1367981011122[[#This Row],[Recursos financeiros (R$)  - 2025 - Atualizado 2025]]</f>
        <v>0</v>
      </c>
    </row>
    <row r="54" spans="1:11" ht="81" x14ac:dyDescent="0.25">
      <c r="A54" s="7" t="s">
        <v>93</v>
      </c>
      <c r="B54" s="7" t="s">
        <v>151</v>
      </c>
      <c r="C54" s="7" t="s">
        <v>155</v>
      </c>
      <c r="D54" s="7" t="s">
        <v>28</v>
      </c>
      <c r="E54" s="7" t="s">
        <v>45</v>
      </c>
      <c r="F54" s="7" t="s">
        <v>30</v>
      </c>
      <c r="G54" s="7" t="s">
        <v>46</v>
      </c>
      <c r="H54" s="7" t="s">
        <v>47</v>
      </c>
      <c r="I54" s="8">
        <v>3133965.24</v>
      </c>
      <c r="J54" s="8">
        <v>3133965.24</v>
      </c>
      <c r="K54" s="8">
        <f>Tabela1367981011122[[#This Row],[Recursos financeiros (R$)  - 2025 - Atualizado 2024]]-Tabela1367981011122[[#This Row],[Recursos financeiros (R$)  - 2025 - Atualizado 2025]]</f>
        <v>0</v>
      </c>
    </row>
    <row r="55" spans="1:11" ht="90" x14ac:dyDescent="0.25">
      <c r="A55" s="7" t="s">
        <v>93</v>
      </c>
      <c r="B55" s="7" t="s">
        <v>156</v>
      </c>
      <c r="C55" s="7" t="s">
        <v>157</v>
      </c>
      <c r="D55" s="7" t="s">
        <v>28</v>
      </c>
      <c r="E55" s="7" t="s">
        <v>45</v>
      </c>
      <c r="F55" s="7" t="s">
        <v>30</v>
      </c>
      <c r="G55" s="7" t="s">
        <v>46</v>
      </c>
      <c r="H55" s="7" t="s">
        <v>47</v>
      </c>
      <c r="I55" s="8">
        <v>4750000</v>
      </c>
      <c r="J55" s="8">
        <v>4750000</v>
      </c>
      <c r="K55" s="8">
        <f>Tabela1367981011122[[#This Row],[Recursos financeiros (R$)  - 2025 - Atualizado 2024]]-Tabela1367981011122[[#This Row],[Recursos financeiros (R$)  - 2025 - Atualizado 2025]]</f>
        <v>0</v>
      </c>
    </row>
    <row r="56" spans="1:11" ht="81" x14ac:dyDescent="0.25">
      <c r="A56" s="7" t="s">
        <v>93</v>
      </c>
      <c r="B56" s="7" t="s">
        <v>158</v>
      </c>
      <c r="C56" s="7" t="s">
        <v>159</v>
      </c>
      <c r="D56" s="7" t="s">
        <v>28</v>
      </c>
      <c r="E56" s="7" t="s">
        <v>45</v>
      </c>
      <c r="F56" s="7" t="s">
        <v>30</v>
      </c>
      <c r="G56" s="7" t="s">
        <v>46</v>
      </c>
      <c r="H56" s="7" t="s">
        <v>47</v>
      </c>
      <c r="I56" s="8">
        <v>528460.18050000002</v>
      </c>
      <c r="J56" s="8">
        <v>528460.18050000002</v>
      </c>
      <c r="K56" s="8">
        <f>Tabela1367981011122[[#This Row],[Recursos financeiros (R$)  - 2025 - Atualizado 2024]]-Tabela1367981011122[[#This Row],[Recursos financeiros (R$)  - 2025 - Atualizado 2025]]</f>
        <v>0</v>
      </c>
    </row>
    <row r="57" spans="1:11" ht="117" x14ac:dyDescent="0.25">
      <c r="A57" s="7" t="s">
        <v>93</v>
      </c>
      <c r="B57" s="7" t="s">
        <v>160</v>
      </c>
      <c r="C57" s="7" t="s">
        <v>161</v>
      </c>
      <c r="D57" s="7" t="s">
        <v>28</v>
      </c>
      <c r="E57" s="7" t="s">
        <v>45</v>
      </c>
      <c r="F57" s="7" t="s">
        <v>100</v>
      </c>
      <c r="G57" s="7" t="s">
        <v>46</v>
      </c>
      <c r="H57" s="7" t="s">
        <v>47</v>
      </c>
      <c r="I57" s="8">
        <v>0</v>
      </c>
      <c r="J57" s="8">
        <v>0</v>
      </c>
      <c r="K57" s="8">
        <f>Tabela1367981011122[[#This Row],[Recursos financeiros (R$)  - 2025 - Atualizado 2024]]-Tabela1367981011122[[#This Row],[Recursos financeiros (R$)  - 2025 - Atualizado 2025]]</f>
        <v>0</v>
      </c>
    </row>
    <row r="58" spans="1:11" ht="90" x14ac:dyDescent="0.25">
      <c r="A58" s="7" t="s">
        <v>162</v>
      </c>
      <c r="B58" s="7" t="s">
        <v>163</v>
      </c>
      <c r="C58" s="7" t="s">
        <v>164</v>
      </c>
      <c r="D58" s="7" t="s">
        <v>28</v>
      </c>
      <c r="E58" s="7" t="s">
        <v>45</v>
      </c>
      <c r="F58" s="7" t="s">
        <v>30</v>
      </c>
      <c r="G58" s="7" t="s">
        <v>46</v>
      </c>
      <c r="H58" s="7" t="s">
        <v>47</v>
      </c>
      <c r="I58" s="8">
        <v>2000000</v>
      </c>
      <c r="J58" s="8">
        <v>2000000</v>
      </c>
      <c r="K58" s="8">
        <f>Tabela1367981011122[[#This Row],[Recursos financeiros (R$)  - 2025 - Atualizado 2024]]-Tabela1367981011122[[#This Row],[Recursos financeiros (R$)  - 2025 - Atualizado 2025]]</f>
        <v>0</v>
      </c>
    </row>
    <row r="59" spans="1:11" ht="117" x14ac:dyDescent="0.25">
      <c r="A59" s="7" t="s">
        <v>162</v>
      </c>
      <c r="B59" s="7" t="s">
        <v>165</v>
      </c>
      <c r="C59" s="7" t="s">
        <v>166</v>
      </c>
      <c r="D59" s="7" t="s">
        <v>28</v>
      </c>
      <c r="E59" s="7" t="s">
        <v>45</v>
      </c>
      <c r="F59" s="7" t="s">
        <v>30</v>
      </c>
      <c r="G59" s="7" t="s">
        <v>46</v>
      </c>
      <c r="H59" s="7" t="s">
        <v>47</v>
      </c>
      <c r="I59" s="8">
        <v>1534362.3540000001</v>
      </c>
      <c r="J59" s="8">
        <v>1534362.3540000001</v>
      </c>
      <c r="K59" s="8">
        <f>Tabela1367981011122[[#This Row],[Recursos financeiros (R$)  - 2025 - Atualizado 2024]]-Tabela1367981011122[[#This Row],[Recursos financeiros (R$)  - 2025 - Atualizado 2025]]</f>
        <v>0</v>
      </c>
    </row>
    <row r="60" spans="1:11" ht="90" x14ac:dyDescent="0.25">
      <c r="A60" s="7" t="s">
        <v>162</v>
      </c>
      <c r="B60" s="7" t="s">
        <v>167</v>
      </c>
      <c r="C60" s="7" t="s">
        <v>168</v>
      </c>
      <c r="D60" s="7" t="s">
        <v>28</v>
      </c>
      <c r="E60" s="7" t="s">
        <v>45</v>
      </c>
      <c r="F60" s="7" t="s">
        <v>30</v>
      </c>
      <c r="G60" s="7" t="s">
        <v>46</v>
      </c>
      <c r="H60" s="7" t="s">
        <v>47</v>
      </c>
      <c r="I60" s="8">
        <v>1900000</v>
      </c>
      <c r="J60" s="8">
        <v>1900000</v>
      </c>
      <c r="K60" s="8">
        <f>Tabela1367981011122[[#This Row],[Recursos financeiros (R$)  - 2025 - Atualizado 2024]]-Tabela1367981011122[[#This Row],[Recursos financeiros (R$)  - 2025 - Atualizado 2025]]</f>
        <v>0</v>
      </c>
    </row>
    <row r="61" spans="1:11" ht="54" x14ac:dyDescent="0.25">
      <c r="A61" s="7" t="s">
        <v>162</v>
      </c>
      <c r="B61" s="7" t="s">
        <v>151</v>
      </c>
      <c r="C61" s="7" t="s">
        <v>169</v>
      </c>
      <c r="D61" s="7" t="s">
        <v>28</v>
      </c>
      <c r="E61" s="7" t="s">
        <v>45</v>
      </c>
      <c r="F61" s="7" t="s">
        <v>30</v>
      </c>
      <c r="G61" s="7" t="s">
        <v>46</v>
      </c>
      <c r="H61" s="7" t="s">
        <v>47</v>
      </c>
      <c r="I61" s="8">
        <v>400000</v>
      </c>
      <c r="J61" s="8">
        <v>400000</v>
      </c>
      <c r="K61" s="8">
        <f>Tabela1367981011122[[#This Row],[Recursos financeiros (R$)  - 2025 - Atualizado 2024]]-Tabela1367981011122[[#This Row],[Recursos financeiros (R$)  - 2025 - Atualizado 2025]]</f>
        <v>0</v>
      </c>
    </row>
    <row r="62" spans="1:11" ht="63" x14ac:dyDescent="0.25">
      <c r="A62" s="7" t="s">
        <v>162</v>
      </c>
      <c r="B62" s="7" t="s">
        <v>151</v>
      </c>
      <c r="C62" s="7" t="s">
        <v>170</v>
      </c>
      <c r="D62" s="7" t="s">
        <v>28</v>
      </c>
      <c r="E62" s="7" t="s">
        <v>45</v>
      </c>
      <c r="F62" s="7" t="s">
        <v>30</v>
      </c>
      <c r="G62" s="7" t="s">
        <v>46</v>
      </c>
      <c r="H62" s="7" t="s">
        <v>47</v>
      </c>
      <c r="I62" s="8">
        <v>2021812.6635</v>
      </c>
      <c r="J62" s="8">
        <v>2021812.6635</v>
      </c>
      <c r="K62" s="8">
        <f>Tabela1367981011122[[#This Row],[Recursos financeiros (R$)  - 2025 - Atualizado 2024]]-Tabela1367981011122[[#This Row],[Recursos financeiros (R$)  - 2025 - Atualizado 2025]]</f>
        <v>0</v>
      </c>
    </row>
    <row r="63" spans="1:11" ht="72" x14ac:dyDescent="0.25">
      <c r="A63" s="7" t="s">
        <v>162</v>
      </c>
      <c r="B63" s="7" t="s">
        <v>151</v>
      </c>
      <c r="C63" s="7" t="s">
        <v>171</v>
      </c>
      <c r="D63" s="7" t="s">
        <v>28</v>
      </c>
      <c r="E63" s="7" t="s">
        <v>45</v>
      </c>
      <c r="F63" s="7" t="s">
        <v>30</v>
      </c>
      <c r="G63" s="7" t="s">
        <v>46</v>
      </c>
      <c r="H63" s="7" t="s">
        <v>47</v>
      </c>
      <c r="I63" s="8">
        <v>0</v>
      </c>
      <c r="J63" s="8">
        <v>0</v>
      </c>
      <c r="K63" s="8">
        <f>Tabela1367981011122[[#This Row],[Recursos financeiros (R$)  - 2025 - Atualizado 2024]]-Tabela1367981011122[[#This Row],[Recursos financeiros (R$)  - 2025 - Atualizado 2025]]</f>
        <v>0</v>
      </c>
    </row>
    <row r="64" spans="1:11" ht="72" x14ac:dyDescent="0.25">
      <c r="A64" s="7" t="s">
        <v>162</v>
      </c>
      <c r="B64" s="7" t="s">
        <v>151</v>
      </c>
      <c r="C64" s="7" t="s">
        <v>172</v>
      </c>
      <c r="D64" s="7" t="s">
        <v>28</v>
      </c>
      <c r="E64" s="7" t="s">
        <v>45</v>
      </c>
      <c r="F64" s="7" t="s">
        <v>30</v>
      </c>
      <c r="G64" s="7" t="s">
        <v>46</v>
      </c>
      <c r="H64" s="7" t="s">
        <v>47</v>
      </c>
      <c r="I64" s="8">
        <v>858667.96</v>
      </c>
      <c r="J64" s="8">
        <v>858667.96</v>
      </c>
      <c r="K64" s="8">
        <f>Tabela1367981011122[[#This Row],[Recursos financeiros (R$)  - 2025 - Atualizado 2024]]-Tabela1367981011122[[#This Row],[Recursos financeiros (R$)  - 2025 - Atualizado 2025]]</f>
        <v>0</v>
      </c>
    </row>
    <row r="65" spans="1:11" ht="81" x14ac:dyDescent="0.25">
      <c r="A65" s="7" t="s">
        <v>162</v>
      </c>
      <c r="B65" s="7" t="s">
        <v>173</v>
      </c>
      <c r="C65" s="7" t="s">
        <v>174</v>
      </c>
      <c r="D65" s="7" t="s">
        <v>28</v>
      </c>
      <c r="E65" s="7" t="s">
        <v>45</v>
      </c>
      <c r="F65" s="7" t="s">
        <v>30</v>
      </c>
      <c r="G65" s="7" t="s">
        <v>46</v>
      </c>
      <c r="H65" s="7" t="s">
        <v>47</v>
      </c>
      <c r="I65" s="8">
        <v>450000</v>
      </c>
      <c r="J65" s="8">
        <v>450000</v>
      </c>
      <c r="K65" s="8">
        <f>Tabela1367981011122[[#This Row],[Recursos financeiros (R$)  - 2025 - Atualizado 2024]]-Tabela1367981011122[[#This Row],[Recursos financeiros (R$)  - 2025 - Atualizado 2025]]</f>
        <v>0</v>
      </c>
    </row>
    <row r="66" spans="1:11" ht="54" x14ac:dyDescent="0.25">
      <c r="A66" s="7" t="s">
        <v>104</v>
      </c>
      <c r="B66" s="7" t="s">
        <v>151</v>
      </c>
      <c r="C66" s="7" t="s">
        <v>175</v>
      </c>
      <c r="D66" s="7" t="s">
        <v>28</v>
      </c>
      <c r="E66" s="7" t="s">
        <v>45</v>
      </c>
      <c r="F66" s="7" t="s">
        <v>30</v>
      </c>
      <c r="G66" s="7" t="s">
        <v>46</v>
      </c>
      <c r="H66" s="7" t="s">
        <v>47</v>
      </c>
      <c r="I66" s="8">
        <v>1575000</v>
      </c>
      <c r="J66" s="8">
        <v>1575000</v>
      </c>
      <c r="K66" s="8">
        <f>Tabela1367981011122[[#This Row],[Recursos financeiros (R$)  - 2025 - Atualizado 2024]]-Tabela1367981011122[[#This Row],[Recursos financeiros (R$)  - 2025 - Atualizado 2025]]</f>
        <v>0</v>
      </c>
    </row>
    <row r="67" spans="1:11" ht="81" x14ac:dyDescent="0.25">
      <c r="A67" s="7" t="s">
        <v>109</v>
      </c>
      <c r="B67" s="7" t="s">
        <v>127</v>
      </c>
      <c r="C67" s="7" t="s">
        <v>176</v>
      </c>
      <c r="D67" s="7" t="s">
        <v>31</v>
      </c>
      <c r="E67" s="7" t="s">
        <v>177</v>
      </c>
      <c r="F67" s="7" t="s">
        <v>112</v>
      </c>
      <c r="G67" s="7" t="s">
        <v>31</v>
      </c>
      <c r="H67" s="7" t="s">
        <v>116</v>
      </c>
      <c r="I67" s="8">
        <v>750000</v>
      </c>
      <c r="J67" s="8">
        <v>0</v>
      </c>
      <c r="K67" s="8">
        <f>Tabela1367981011122[[#This Row],[Recursos financeiros (R$)  - 2025 - Atualizado 2024]]-Tabela1367981011122[[#This Row],[Recursos financeiros (R$)  - 2025 - Atualizado 2025]]</f>
        <v>750000</v>
      </c>
    </row>
    <row r="68" spans="1:11" ht="72" x14ac:dyDescent="0.25">
      <c r="A68" s="7" t="s">
        <v>109</v>
      </c>
      <c r="B68" s="7" t="s">
        <v>127</v>
      </c>
      <c r="C68" s="7" t="s">
        <v>178</v>
      </c>
      <c r="D68" s="7" t="s">
        <v>31</v>
      </c>
      <c r="E68" s="7" t="s">
        <v>179</v>
      </c>
      <c r="F68" s="7" t="s">
        <v>112</v>
      </c>
      <c r="G68" s="7" t="s">
        <v>31</v>
      </c>
      <c r="H68" s="7" t="s">
        <v>116</v>
      </c>
      <c r="I68" s="8">
        <f>8000000-1447133.18</f>
        <v>6552866.8200000003</v>
      </c>
      <c r="J68" s="8">
        <v>7032208.8899999997</v>
      </c>
      <c r="K68" s="8">
        <f>Tabela1367981011122[[#This Row],[Recursos financeiros (R$)  - 2025 - Atualizado 2024]]-Tabela1367981011122[[#This Row],[Recursos financeiros (R$)  - 2025 - Atualizado 2025]]</f>
        <v>-479342.06999999937</v>
      </c>
    </row>
    <row r="69" spans="1:11" ht="90" x14ac:dyDescent="0.25">
      <c r="A69" s="7" t="s">
        <v>109</v>
      </c>
      <c r="B69" s="7" t="s">
        <v>127</v>
      </c>
      <c r="C69" s="7" t="s">
        <v>180</v>
      </c>
      <c r="D69" s="7" t="s">
        <v>31</v>
      </c>
      <c r="E69" s="7" t="s">
        <v>64</v>
      </c>
      <c r="F69" s="7" t="s">
        <v>112</v>
      </c>
      <c r="G69" s="7" t="s">
        <v>31</v>
      </c>
      <c r="H69" s="7" t="s">
        <v>116</v>
      </c>
      <c r="I69" s="8">
        <v>8000000</v>
      </c>
      <c r="J69" s="8">
        <v>0</v>
      </c>
      <c r="K69" s="8">
        <f>Tabela1367981011122[[#This Row],[Recursos financeiros (R$)  - 2025 - Atualizado 2024]]-Tabela1367981011122[[#This Row],[Recursos financeiros (R$)  - 2025 - Atualizado 2025]]</f>
        <v>8000000</v>
      </c>
    </row>
    <row r="70" spans="1:11" ht="72" x14ac:dyDescent="0.25">
      <c r="A70" s="7" t="s">
        <v>109</v>
      </c>
      <c r="B70" s="7" t="s">
        <v>181</v>
      </c>
      <c r="C70" s="7" t="s">
        <v>182</v>
      </c>
      <c r="D70" s="7" t="s">
        <v>31</v>
      </c>
      <c r="E70" s="7" t="s">
        <v>179</v>
      </c>
      <c r="F70" s="7" t="s">
        <v>112</v>
      </c>
      <c r="G70" s="7" t="s">
        <v>31</v>
      </c>
      <c r="H70" s="7" t="s">
        <v>116</v>
      </c>
      <c r="I70" s="8">
        <v>3000000</v>
      </c>
      <c r="J70" s="8">
        <v>13850245.390000001</v>
      </c>
      <c r="K70" s="8">
        <f>Tabela1367981011122[[#This Row],[Recursos financeiros (R$)  - 2025 - Atualizado 2024]]-Tabela1367981011122[[#This Row],[Recursos financeiros (R$)  - 2025 - Atualizado 2025]]</f>
        <v>-10850245.390000001</v>
      </c>
    </row>
    <row r="71" spans="1:11" ht="54" x14ac:dyDescent="0.25">
      <c r="A71" s="7" t="s">
        <v>109</v>
      </c>
      <c r="B71" s="7" t="s">
        <v>183</v>
      </c>
      <c r="C71" s="7" t="s">
        <v>182</v>
      </c>
      <c r="D71" s="7"/>
      <c r="E71" s="7"/>
      <c r="F71" s="7" t="s">
        <v>112</v>
      </c>
      <c r="G71" s="7" t="s">
        <v>31</v>
      </c>
      <c r="H71" s="7" t="s">
        <v>116</v>
      </c>
      <c r="I71" s="8">
        <v>0</v>
      </c>
      <c r="J71" s="8">
        <v>0</v>
      </c>
      <c r="K71" s="8">
        <f>Tabela1367981011122[[#This Row],[Recursos financeiros (R$)  - 2025 - Atualizado 2024]]-Tabela1367981011122[[#This Row],[Recursos financeiros (R$)  - 2025 - Atualizado 2025]]</f>
        <v>0</v>
      </c>
    </row>
    <row r="72" spans="1:11" ht="63" x14ac:dyDescent="0.25">
      <c r="A72" s="7" t="s">
        <v>109</v>
      </c>
      <c r="B72" s="7" t="s">
        <v>184</v>
      </c>
      <c r="C72" s="7" t="s">
        <v>185</v>
      </c>
      <c r="D72" s="7" t="s">
        <v>31</v>
      </c>
      <c r="E72" s="7" t="s">
        <v>144</v>
      </c>
      <c r="F72" s="7" t="s">
        <v>112</v>
      </c>
      <c r="G72" s="7" t="s">
        <v>31</v>
      </c>
      <c r="H72" s="7" t="s">
        <v>116</v>
      </c>
      <c r="I72" s="8">
        <v>0</v>
      </c>
      <c r="J72" s="8">
        <v>0</v>
      </c>
      <c r="K72" s="8">
        <f>Tabela1367981011122[[#This Row],[Recursos financeiros (R$)  - 2025 - Atualizado 2024]]-Tabela1367981011122[[#This Row],[Recursos financeiros (R$)  - 2025 - Atualizado 2025]]</f>
        <v>0</v>
      </c>
    </row>
    <row r="73" spans="1:11" ht="54" x14ac:dyDescent="0.25">
      <c r="A73" s="7" t="s">
        <v>109</v>
      </c>
      <c r="B73" s="7" t="s">
        <v>186</v>
      </c>
      <c r="C73" s="7" t="s">
        <v>187</v>
      </c>
      <c r="D73" s="7" t="s">
        <v>31</v>
      </c>
      <c r="E73" s="7" t="s">
        <v>144</v>
      </c>
      <c r="F73" s="7" t="s">
        <v>112</v>
      </c>
      <c r="G73" s="7" t="s">
        <v>31</v>
      </c>
      <c r="H73" s="7" t="s">
        <v>116</v>
      </c>
      <c r="I73" s="8">
        <v>5000000</v>
      </c>
      <c r="J73" s="8">
        <v>3400222.82</v>
      </c>
      <c r="K73" s="8">
        <f>Tabela1367981011122[[#This Row],[Recursos financeiros (R$)  - 2025 - Atualizado 2024]]-Tabela1367981011122[[#This Row],[Recursos financeiros (R$)  - 2025 - Atualizado 2025]]</f>
        <v>1599777.1800000002</v>
      </c>
    </row>
    <row r="74" spans="1:11" ht="72" x14ac:dyDescent="0.25">
      <c r="A74" s="7" t="s">
        <v>109</v>
      </c>
      <c r="B74" s="7" t="s">
        <v>188</v>
      </c>
      <c r="C74" s="7" t="s">
        <v>187</v>
      </c>
      <c r="D74" s="7"/>
      <c r="E74" s="7"/>
      <c r="F74" s="7" t="s">
        <v>112</v>
      </c>
      <c r="G74" s="7" t="s">
        <v>31</v>
      </c>
      <c r="H74" s="7" t="s">
        <v>116</v>
      </c>
      <c r="I74" s="8">
        <v>0</v>
      </c>
      <c r="J74" s="8">
        <v>0</v>
      </c>
      <c r="K74" s="8">
        <f>Tabela1367981011122[[#This Row],[Recursos financeiros (R$)  - 2025 - Atualizado 2024]]-Tabela1367981011122[[#This Row],[Recursos financeiros (R$)  - 2025 - Atualizado 2025]]</f>
        <v>0</v>
      </c>
    </row>
    <row r="75" spans="1:11" ht="81" x14ac:dyDescent="0.25">
      <c r="A75" s="7" t="s">
        <v>189</v>
      </c>
      <c r="B75" s="7" t="s">
        <v>190</v>
      </c>
      <c r="C75" s="7" t="s">
        <v>191</v>
      </c>
      <c r="D75" s="7" t="s">
        <v>28</v>
      </c>
      <c r="E75" s="7" t="s">
        <v>56</v>
      </c>
      <c r="F75" s="7" t="s">
        <v>30</v>
      </c>
      <c r="G75" s="7" t="s">
        <v>46</v>
      </c>
      <c r="H75" s="7" t="s">
        <v>47</v>
      </c>
      <c r="I75" s="8">
        <v>0</v>
      </c>
      <c r="J75" s="8">
        <v>0</v>
      </c>
      <c r="K75" s="8">
        <f>Tabela1367981011122[[#This Row],[Recursos financeiros (R$)  - 2025 - Atualizado 2024]]-Tabela1367981011122[[#This Row],[Recursos financeiros (R$)  - 2025 - Atualizado 2025]]</f>
        <v>0</v>
      </c>
    </row>
    <row r="76" spans="1:11" ht="117" x14ac:dyDescent="0.25">
      <c r="A76" s="7" t="s">
        <v>189</v>
      </c>
      <c r="B76" s="7" t="s">
        <v>192</v>
      </c>
      <c r="C76" s="7" t="s">
        <v>193</v>
      </c>
      <c r="D76" s="7" t="s">
        <v>28</v>
      </c>
      <c r="E76" s="7" t="s">
        <v>194</v>
      </c>
      <c r="F76" s="7" t="s">
        <v>112</v>
      </c>
      <c r="G76" s="7" t="s">
        <v>31</v>
      </c>
      <c r="H76" s="7" t="s">
        <v>116</v>
      </c>
      <c r="I76" s="8">
        <v>0</v>
      </c>
      <c r="J76" s="8">
        <v>0</v>
      </c>
      <c r="K76" s="8">
        <f>Tabela1367981011122[[#This Row],[Recursos financeiros (R$)  - 2025 - Atualizado 2024]]-Tabela1367981011122[[#This Row],[Recursos financeiros (R$)  - 2025 - Atualizado 2025]]</f>
        <v>0</v>
      </c>
    </row>
    <row r="77" spans="1:11" ht="144" x14ac:dyDescent="0.25">
      <c r="A77" s="7" t="s">
        <v>195</v>
      </c>
      <c r="B77" s="7" t="s">
        <v>196</v>
      </c>
      <c r="C77" s="7" t="s">
        <v>197</v>
      </c>
      <c r="D77" s="7" t="s">
        <v>28</v>
      </c>
      <c r="E77" s="7" t="s">
        <v>198</v>
      </c>
      <c r="F77" s="7" t="s">
        <v>100</v>
      </c>
      <c r="G77" s="7" t="s">
        <v>46</v>
      </c>
      <c r="H77" s="7" t="s">
        <v>47</v>
      </c>
      <c r="I77" s="8">
        <v>0</v>
      </c>
      <c r="J77" s="8">
        <v>0</v>
      </c>
      <c r="K77" s="8">
        <f>Tabela1367981011122[[#This Row],[Recursos financeiros (R$)  - 2025 - Atualizado 2024]]-Tabela1367981011122[[#This Row],[Recursos financeiros (R$)  - 2025 - Atualizado 2025]]</f>
        <v>0</v>
      </c>
    </row>
    <row r="78" spans="1:11" ht="144" x14ac:dyDescent="0.25">
      <c r="A78" s="7" t="s">
        <v>122</v>
      </c>
      <c r="B78" s="7" t="s">
        <v>199</v>
      </c>
      <c r="C78" s="7" t="s">
        <v>200</v>
      </c>
      <c r="D78" s="7" t="s">
        <v>28</v>
      </c>
      <c r="E78" s="7" t="s">
        <v>198</v>
      </c>
      <c r="F78" s="7" t="s">
        <v>100</v>
      </c>
      <c r="G78" s="7" t="s">
        <v>46</v>
      </c>
      <c r="H78" s="7" t="s">
        <v>201</v>
      </c>
      <c r="I78" s="8">
        <v>2200000</v>
      </c>
      <c r="J78" s="8">
        <v>2200000</v>
      </c>
      <c r="K78" s="8">
        <f>Tabela1367981011122[[#This Row],[Recursos financeiros (R$)  - 2025 - Atualizado 2024]]-Tabela1367981011122[[#This Row],[Recursos financeiros (R$)  - 2025 - Atualizado 2025]]</f>
        <v>0</v>
      </c>
    </row>
    <row r="79" spans="1:11" ht="144" x14ac:dyDescent="0.25">
      <c r="A79" s="7" t="s">
        <v>122</v>
      </c>
      <c r="B79" s="7" t="s">
        <v>202</v>
      </c>
      <c r="C79" s="7" t="s">
        <v>203</v>
      </c>
      <c r="D79" s="7" t="s">
        <v>28</v>
      </c>
      <c r="E79" s="7" t="s">
        <v>198</v>
      </c>
      <c r="F79" s="7" t="s">
        <v>100</v>
      </c>
      <c r="G79" s="7" t="s">
        <v>46</v>
      </c>
      <c r="H79" s="7" t="s">
        <v>201</v>
      </c>
      <c r="I79" s="8">
        <v>2000000</v>
      </c>
      <c r="J79" s="8">
        <v>2000000</v>
      </c>
      <c r="K79" s="8">
        <f>Tabela1367981011122[[#This Row],[Recursos financeiros (R$)  - 2025 - Atualizado 2024]]-Tabela1367981011122[[#This Row],[Recursos financeiros (R$)  - 2025 - Atualizado 2025]]</f>
        <v>0</v>
      </c>
    </row>
    <row r="80" spans="1:11" ht="144" x14ac:dyDescent="0.25">
      <c r="A80" s="7" t="s">
        <v>122</v>
      </c>
      <c r="B80" s="7" t="s">
        <v>204</v>
      </c>
      <c r="C80" s="7" t="s">
        <v>205</v>
      </c>
      <c r="D80" s="7" t="s">
        <v>28</v>
      </c>
      <c r="E80" s="7" t="s">
        <v>198</v>
      </c>
      <c r="F80" s="7" t="s">
        <v>100</v>
      </c>
      <c r="G80" s="7" t="s">
        <v>46</v>
      </c>
      <c r="H80" s="7" t="s">
        <v>206</v>
      </c>
      <c r="I80" s="8">
        <v>200000</v>
      </c>
      <c r="J80" s="8">
        <v>200000</v>
      </c>
      <c r="K80" s="8">
        <f>Tabela1367981011122[[#This Row],[Recursos financeiros (R$)  - 2025 - Atualizado 2024]]-Tabela1367981011122[[#This Row],[Recursos financeiros (R$)  - 2025 - Atualizado 2025]]</f>
        <v>0</v>
      </c>
    </row>
    <row r="81" spans="1:11" ht="63" x14ac:dyDescent="0.25">
      <c r="A81" s="7" t="s">
        <v>207</v>
      </c>
      <c r="B81" s="7" t="s">
        <v>208</v>
      </c>
      <c r="C81" s="7" t="s">
        <v>209</v>
      </c>
      <c r="D81" s="7" t="s">
        <v>28</v>
      </c>
      <c r="E81" s="7" t="s">
        <v>45</v>
      </c>
      <c r="F81" s="7" t="s">
        <v>100</v>
      </c>
      <c r="G81" s="7" t="s">
        <v>46</v>
      </c>
      <c r="H81" s="7" t="s">
        <v>201</v>
      </c>
      <c r="I81" s="8">
        <v>300000</v>
      </c>
      <c r="J81" s="8">
        <v>300000</v>
      </c>
      <c r="K81" s="8">
        <f>Tabela1367981011122[[#This Row],[Recursos financeiros (R$)  - 2025 - Atualizado 2024]]-Tabela1367981011122[[#This Row],[Recursos financeiros (R$)  - 2025 - Atualizado 2025]]</f>
        <v>0</v>
      </c>
    </row>
    <row r="82" spans="1:11" ht="108" x14ac:dyDescent="0.25">
      <c r="A82" s="7" t="s">
        <v>131</v>
      </c>
      <c r="B82" s="7" t="s">
        <v>210</v>
      </c>
      <c r="C82" s="7" t="s">
        <v>211</v>
      </c>
      <c r="D82" s="7" t="s">
        <v>28</v>
      </c>
      <c r="E82" s="7" t="s">
        <v>45</v>
      </c>
      <c r="F82" s="7" t="s">
        <v>100</v>
      </c>
      <c r="G82" s="7" t="s">
        <v>46</v>
      </c>
      <c r="H82" s="7" t="s">
        <v>47</v>
      </c>
      <c r="I82" s="8">
        <v>80000</v>
      </c>
      <c r="J82" s="8">
        <v>80000</v>
      </c>
      <c r="K82" s="8">
        <f>Tabela1367981011122[[#This Row],[Recursos financeiros (R$)  - 2025 - Atualizado 2024]]-Tabela1367981011122[[#This Row],[Recursos financeiros (R$)  - 2025 - Atualizado 2025]]</f>
        <v>0</v>
      </c>
    </row>
    <row r="83" spans="1:11" ht="117" x14ac:dyDescent="0.25">
      <c r="A83" s="7" t="s">
        <v>131</v>
      </c>
      <c r="B83" s="7" t="s">
        <v>212</v>
      </c>
      <c r="C83" s="7" t="s">
        <v>213</v>
      </c>
      <c r="D83" s="7" t="s">
        <v>28</v>
      </c>
      <c r="E83" s="7" t="s">
        <v>45</v>
      </c>
      <c r="F83" s="7" t="s">
        <v>100</v>
      </c>
      <c r="G83" s="7" t="s">
        <v>46</v>
      </c>
      <c r="H83" s="7" t="s">
        <v>47</v>
      </c>
      <c r="I83" s="8">
        <v>100000</v>
      </c>
      <c r="J83" s="8">
        <v>100000</v>
      </c>
      <c r="K83" s="8">
        <f>Tabela1367981011122[[#This Row],[Recursos financeiros (R$)  - 2025 - Atualizado 2024]]-Tabela1367981011122[[#This Row],[Recursos financeiros (R$)  - 2025 - Atualizado 2025]]</f>
        <v>0</v>
      </c>
    </row>
    <row r="84" spans="1:11" ht="72" x14ac:dyDescent="0.25">
      <c r="A84" s="7" t="s">
        <v>134</v>
      </c>
      <c r="B84" s="7" t="s">
        <v>214</v>
      </c>
      <c r="C84" s="7" t="s">
        <v>215</v>
      </c>
      <c r="D84" s="7" t="s">
        <v>28</v>
      </c>
      <c r="E84" s="7" t="s">
        <v>45</v>
      </c>
      <c r="F84" s="7" t="s">
        <v>100</v>
      </c>
      <c r="G84" s="7" t="s">
        <v>46</v>
      </c>
      <c r="H84" s="7" t="s">
        <v>47</v>
      </c>
      <c r="I84" s="8">
        <v>1500000</v>
      </c>
      <c r="J84" s="8">
        <v>1500000</v>
      </c>
      <c r="K84" s="8">
        <f>Tabela1367981011122[[#This Row],[Recursos financeiros (R$)  - 2025 - Atualizado 2024]]-Tabela1367981011122[[#This Row],[Recursos financeiros (R$)  - 2025 - Atualizado 2025]]</f>
        <v>0</v>
      </c>
    </row>
    <row r="85" spans="1:11" ht="108" x14ac:dyDescent="0.25">
      <c r="A85" s="7" t="s">
        <v>138</v>
      </c>
      <c r="B85" s="7" t="s">
        <v>216</v>
      </c>
      <c r="C85" s="7" t="s">
        <v>217</v>
      </c>
      <c r="D85" s="7" t="s">
        <v>28</v>
      </c>
      <c r="E85" s="7" t="s">
        <v>45</v>
      </c>
      <c r="F85" s="7" t="s">
        <v>100</v>
      </c>
      <c r="G85" s="7" t="s">
        <v>46</v>
      </c>
      <c r="H85" s="7" t="s">
        <v>47</v>
      </c>
      <c r="I85" s="8">
        <v>1500000</v>
      </c>
      <c r="J85" s="8">
        <v>1500000</v>
      </c>
      <c r="K85" s="8">
        <f>Tabela1367981011122[[#This Row],[Recursos financeiros (R$)  - 2025 - Atualizado 2024]]-Tabela1367981011122[[#This Row],[Recursos financeiros (R$)  - 2025 - Atualizado 2025]]</f>
        <v>0</v>
      </c>
    </row>
    <row r="86" spans="1:11" ht="81" x14ac:dyDescent="0.25">
      <c r="A86" s="7" t="s">
        <v>138</v>
      </c>
      <c r="B86" s="7" t="s">
        <v>151</v>
      </c>
      <c r="C86" s="7" t="s">
        <v>218</v>
      </c>
      <c r="D86" s="7" t="s">
        <v>28</v>
      </c>
      <c r="E86" s="7" t="s">
        <v>45</v>
      </c>
      <c r="F86" s="7" t="s">
        <v>100</v>
      </c>
      <c r="G86" s="7" t="s">
        <v>46</v>
      </c>
      <c r="H86" s="7" t="s">
        <v>47</v>
      </c>
      <c r="I86" s="8">
        <v>1050000</v>
      </c>
      <c r="J86" s="8">
        <v>1050000</v>
      </c>
      <c r="K86" s="8">
        <f>Tabela1367981011122[[#This Row],[Recursos financeiros (R$)  - 2025 - Atualizado 2024]]-Tabela1367981011122[[#This Row],[Recursos financeiros (R$)  - 2025 - Atualizado 2025]]</f>
        <v>0</v>
      </c>
    </row>
    <row r="87" spans="1:11" ht="81" x14ac:dyDescent="0.25">
      <c r="A87" s="7" t="s">
        <v>138</v>
      </c>
      <c r="B87" s="7" t="s">
        <v>219</v>
      </c>
      <c r="C87" s="7" t="s">
        <v>220</v>
      </c>
      <c r="D87" s="7" t="s">
        <v>28</v>
      </c>
      <c r="E87" s="7" t="s">
        <v>45</v>
      </c>
      <c r="F87" s="7" t="s">
        <v>100</v>
      </c>
      <c r="G87" s="7" t="s">
        <v>46</v>
      </c>
      <c r="H87" s="7" t="s">
        <v>47</v>
      </c>
      <c r="I87" s="8">
        <v>0</v>
      </c>
      <c r="J87" s="8">
        <v>0</v>
      </c>
      <c r="K87" s="8">
        <f>Tabela1367981011122[[#This Row],[Recursos financeiros (R$)  - 2025 - Atualizado 2024]]-Tabela1367981011122[[#This Row],[Recursos financeiros (R$)  - 2025 - Atualizado 2025]]</f>
        <v>0</v>
      </c>
    </row>
    <row r="88" spans="1:11" ht="90" x14ac:dyDescent="0.25">
      <c r="A88" s="16" t="s">
        <v>221</v>
      </c>
      <c r="B88" s="14" t="s">
        <v>222</v>
      </c>
      <c r="C88" s="16" t="s">
        <v>157</v>
      </c>
      <c r="D88" s="16" t="s">
        <v>28</v>
      </c>
      <c r="E88" s="14" t="s">
        <v>45</v>
      </c>
      <c r="F88" s="14" t="s">
        <v>30</v>
      </c>
      <c r="G88" s="14" t="s">
        <v>46</v>
      </c>
      <c r="H88" s="14" t="s">
        <v>47</v>
      </c>
      <c r="I88" s="17">
        <v>4000000</v>
      </c>
      <c r="J88" s="17">
        <v>5170108.04</v>
      </c>
      <c r="K88" s="17">
        <f>Tabela1367981011122[[#This Row],[Recursos financeiros (R$)  - 2025 - Atualizado 2024]]-Tabela1367981011122[[#This Row],[Recursos financeiros (R$)  - 2025 - Atualizado 2025]]</f>
        <v>-1170108.04</v>
      </c>
    </row>
    <row r="89" spans="1:11" ht="81" x14ac:dyDescent="0.25">
      <c r="A89" s="40" t="s">
        <v>223</v>
      </c>
      <c r="B89" s="41" t="s">
        <v>224</v>
      </c>
      <c r="C89" s="41" t="s">
        <v>225</v>
      </c>
      <c r="D89" s="40" t="s">
        <v>28</v>
      </c>
      <c r="E89" s="41" t="s">
        <v>45</v>
      </c>
      <c r="F89" s="7" t="s">
        <v>112</v>
      </c>
      <c r="G89" s="41" t="s">
        <v>46</v>
      </c>
      <c r="H89" s="41" t="s">
        <v>47</v>
      </c>
      <c r="I89" s="12">
        <v>2007647.8199999998</v>
      </c>
      <c r="J89" s="12">
        <v>2007647.8199999998</v>
      </c>
      <c r="K89" s="12"/>
    </row>
    <row r="90" spans="1:11" x14ac:dyDescent="0.25">
      <c r="A90" s="43" t="s">
        <v>226</v>
      </c>
      <c r="B90" s="43"/>
      <c r="C90" s="43"/>
      <c r="D90" s="43"/>
      <c r="E90" s="43"/>
      <c r="F90" s="43"/>
      <c r="G90" s="43"/>
      <c r="H90" s="43"/>
      <c r="I90" s="5">
        <f>SUMIF($V$2:$V$89,"CFURH",I2:I89)</f>
        <v>0</v>
      </c>
      <c r="J90" s="35">
        <f>SUMIF($V$2:$V$89,"CFURH",J2:J89)</f>
        <v>0</v>
      </c>
      <c r="K90" s="5">
        <f>SUMIF($V$2:$V$88,"CFURH",K2:K88)</f>
        <v>0</v>
      </c>
    </row>
    <row r="91" spans="1:11" x14ac:dyDescent="0.25">
      <c r="A91" s="44" t="s">
        <v>227</v>
      </c>
      <c r="B91" s="44"/>
      <c r="C91" s="44"/>
      <c r="D91" s="44"/>
      <c r="E91" s="44"/>
      <c r="F91" s="44"/>
      <c r="G91" s="44"/>
      <c r="H91" s="44"/>
      <c r="I91" s="5">
        <f>SUMIF($V$2:$V$89,"Cobrança Estadual",I2:I89)</f>
        <v>0</v>
      </c>
      <c r="J91" s="35">
        <f>SUMIF($V$2:$V$89,"Cobrança Estadual",J2:J89)</f>
        <v>0</v>
      </c>
      <c r="K91" s="5">
        <f>SUMIF($V$2:$V$88,"Cobrança Estadual",K2:K88)</f>
        <v>0</v>
      </c>
    </row>
    <row r="92" spans="1:11" ht="15.75" thickBot="1" x14ac:dyDescent="0.3">
      <c r="A92" s="45" t="s">
        <v>228</v>
      </c>
      <c r="B92" s="45"/>
      <c r="C92" s="45"/>
      <c r="D92" s="45"/>
      <c r="E92" s="45"/>
      <c r="F92" s="45"/>
      <c r="G92" s="45"/>
      <c r="H92" s="45"/>
      <c r="I92" s="20">
        <f t="shared" ref="I92:K92" si="0">SUM(I90:I91)</f>
        <v>0</v>
      </c>
      <c r="J92" s="36">
        <f t="shared" si="0"/>
        <v>0</v>
      </c>
      <c r="K92" s="20">
        <f t="shared" si="0"/>
        <v>0</v>
      </c>
    </row>
    <row r="93" spans="1:11" x14ac:dyDescent="0.25">
      <c r="J93" s="33"/>
    </row>
    <row r="94" spans="1:11" x14ac:dyDescent="0.25">
      <c r="J94" s="32"/>
    </row>
    <row r="95" spans="1:11" x14ac:dyDescent="0.25">
      <c r="I95" s="5"/>
      <c r="J95" s="5"/>
    </row>
    <row r="96" spans="1:11" x14ac:dyDescent="0.25">
      <c r="I96" s="5"/>
      <c r="J96" s="5">
        <v>80639794.629999995</v>
      </c>
    </row>
    <row r="97" spans="9:10" x14ac:dyDescent="0.25">
      <c r="I97" s="31"/>
      <c r="J97" s="34">
        <f>J96-J91</f>
        <v>80639794.629999995</v>
      </c>
    </row>
    <row r="98" spans="9:10" x14ac:dyDescent="0.25">
      <c r="J98" s="5">
        <v>2986602.66</v>
      </c>
    </row>
  </sheetData>
  <autoFilter ref="A1:K92" xr:uid="{4E35F1DC-5300-4795-BFA4-7FCA3363191D}"/>
  <mergeCells count="3">
    <mergeCell ref="A90:H90"/>
    <mergeCell ref="A91:H91"/>
    <mergeCell ref="A92:H92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CF17-128A-4531-B1AD-1DE52E22248A}">
  <dimension ref="A1:X98"/>
  <sheetViews>
    <sheetView showGridLines="0" topLeftCell="C1" zoomScale="120" zoomScaleNormal="120" workbookViewId="0">
      <pane ySplit="1" topLeftCell="A2" activePane="bottomLeft" state="frozen"/>
      <selection activeCell="C1" sqref="C1"/>
      <selection pane="bottomLeft" activeCell="R1" sqref="R1:R1048576"/>
    </sheetView>
  </sheetViews>
  <sheetFormatPr defaultRowHeight="15" x14ac:dyDescent="0.25"/>
  <cols>
    <col min="1" max="1" width="12.85546875" bestFit="1" customWidth="1"/>
    <col min="2" max="2" width="13.140625" bestFit="1" customWidth="1"/>
    <col min="3" max="3" width="20.5703125" customWidth="1"/>
    <col min="4" max="4" width="12.28515625" hidden="1" customWidth="1"/>
    <col min="5" max="5" width="15.85546875" hidden="1" customWidth="1"/>
    <col min="6" max="6" width="13.28515625" hidden="1" customWidth="1"/>
    <col min="7" max="7" width="13.140625" hidden="1" customWidth="1"/>
    <col min="8" max="8" width="16.5703125" customWidth="1"/>
    <col min="9" max="9" width="17.5703125" customWidth="1"/>
    <col min="10" max="10" width="15.140625" customWidth="1"/>
    <col min="11" max="11" width="14.85546875" hidden="1" customWidth="1"/>
    <col min="12" max="12" width="15.28515625" hidden="1" customWidth="1"/>
    <col min="13" max="13" width="22.5703125" customWidth="1"/>
    <col min="14" max="14" width="13.7109375" hidden="1" customWidth="1"/>
    <col min="15" max="15" width="18.85546875" hidden="1" customWidth="1"/>
    <col min="16" max="16" width="22.7109375" customWidth="1"/>
    <col min="17" max="17" width="15.5703125" hidden="1" customWidth="1"/>
    <col min="18" max="19" width="21.140625" bestFit="1" customWidth="1"/>
    <col min="20" max="20" width="20.42578125" bestFit="1" customWidth="1"/>
    <col min="21" max="21" width="24" customWidth="1"/>
    <col min="22" max="22" width="17.7109375" hidden="1" customWidth="1"/>
    <col min="23" max="23" width="13.85546875" customWidth="1"/>
    <col min="24" max="24" width="13" bestFit="1" customWidth="1"/>
  </cols>
  <sheetData>
    <row r="1" spans="1:24" ht="75.599999999999994" customHeight="1" x14ac:dyDescent="0.25">
      <c r="A1" s="1" t="s">
        <v>0</v>
      </c>
      <c r="B1" s="6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 t="s">
        <v>10</v>
      </c>
      <c r="L1" s="1" t="s">
        <v>11</v>
      </c>
      <c r="M1" s="2" t="s">
        <v>12</v>
      </c>
      <c r="N1" s="3" t="s">
        <v>13</v>
      </c>
      <c r="O1" s="1" t="s">
        <v>14</v>
      </c>
      <c r="P1" s="2" t="s">
        <v>15</v>
      </c>
      <c r="Q1" s="3" t="s">
        <v>16</v>
      </c>
      <c r="R1" s="1" t="s">
        <v>17</v>
      </c>
      <c r="S1" s="2" t="s">
        <v>18</v>
      </c>
      <c r="T1" s="3" t="s">
        <v>19</v>
      </c>
      <c r="U1" s="1" t="s">
        <v>20</v>
      </c>
      <c r="V1" s="3" t="s">
        <v>21</v>
      </c>
      <c r="W1" s="1" t="s">
        <v>23</v>
      </c>
      <c r="X1" s="4" t="s">
        <v>24</v>
      </c>
    </row>
    <row r="2" spans="1:24" ht="45" x14ac:dyDescent="0.25">
      <c r="A2" s="7" t="s">
        <v>25</v>
      </c>
      <c r="B2" s="7" t="s">
        <v>26</v>
      </c>
      <c r="C2" s="7" t="s">
        <v>27</v>
      </c>
      <c r="D2" s="7" t="s">
        <v>28</v>
      </c>
      <c r="E2" s="7" t="s">
        <v>29</v>
      </c>
      <c r="F2" s="7" t="s">
        <v>30</v>
      </c>
      <c r="G2" s="7" t="s">
        <v>31</v>
      </c>
      <c r="H2" s="7" t="s">
        <v>32</v>
      </c>
      <c r="I2" s="8">
        <v>0</v>
      </c>
      <c r="J2" s="8"/>
      <c r="K2" s="8">
        <f>Tabela136798101112[[#This Row],[Recursos financeiros (R$)  - 2024 - Atualizado 2024]]-Tabela136798101112[[#This Row],[Recursos financeiros (R$)  - 2024 - Atualizado 2025]]</f>
        <v>0</v>
      </c>
      <c r="L2" s="8">
        <v>500000</v>
      </c>
      <c r="M2" s="8">
        <v>0</v>
      </c>
      <c r="N2" s="8">
        <f>Tabela136798101112[[#This Row],[Recursos financeiros (R$)  - 2025 - Atualizado 2024]]-Tabela136798101112[[#This Row],[Recursos financeiros (R$)  - 2025 - Atualizado 2025]]</f>
        <v>500000</v>
      </c>
      <c r="O2" s="8">
        <v>901617</v>
      </c>
      <c r="P2" s="8">
        <f>Tabela136798101112[[#This Row],[Recursos financeiros (R$)  - 2026 - Atualizado 2024]]+2986602.66</f>
        <v>3888219.66</v>
      </c>
      <c r="Q2" s="8">
        <f>Tabela136798101112[[#This Row],[Recursos financeiros (R$)  - 2026 - Atualizado 2024]]-Tabela136798101112[[#This Row],[Recursos financeiros (R$)  - 2026 - Atualizado 2025]]</f>
        <v>-2986602.66</v>
      </c>
      <c r="R2" s="8">
        <v>944164</v>
      </c>
      <c r="S2" s="8"/>
      <c r="T2" s="8">
        <f>Tabela136798101112[[#This Row],[Recursos financeiros (R$)  - 2027 - Atualizado 2024]]-Tabela136798101112[[#This Row],[Recursos financeiros (R$)  - 2027 - Atualizado 2025]]</f>
        <v>944164</v>
      </c>
      <c r="U2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3888219.66</v>
      </c>
      <c r="V2" s="8"/>
      <c r="W2" s="7" t="s">
        <v>33</v>
      </c>
      <c r="X2" s="9"/>
    </row>
    <row r="3" spans="1:24" ht="45" x14ac:dyDescent="0.25">
      <c r="A3" s="7" t="s">
        <v>25</v>
      </c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8">
        <v>0</v>
      </c>
      <c r="J3" s="8"/>
      <c r="K3" s="8">
        <f>Tabela136798101112[[#This Row],[Recursos financeiros (R$)  - 2024 - Atualizado 2024]]-Tabela136798101112[[#This Row],[Recursos financeiros (R$)  - 2024 - Atualizado 2025]]</f>
        <v>0</v>
      </c>
      <c r="L3" s="8">
        <v>1000000</v>
      </c>
      <c r="M3" s="8">
        <v>1449218.4</v>
      </c>
      <c r="N3" s="8">
        <f>Tabela136798101112[[#This Row],[Recursos financeiros (R$)  - 2025 - Atualizado 2024]]-Tabela136798101112[[#This Row],[Recursos financeiros (R$)  - 2025 - Atualizado 2025]]</f>
        <v>-449218.39999999991</v>
      </c>
      <c r="O3" s="8">
        <v>1000000</v>
      </c>
      <c r="P3" s="8">
        <f>Tabela136798101112[[#This Row],[Recursos financeiros (R$)  - 2026 - Atualizado 2024]]+2986602.66</f>
        <v>3986602.66</v>
      </c>
      <c r="Q3" s="8">
        <f>Tabela136798101112[[#This Row],[Recursos financeiros (R$)  - 2026 - Atualizado 2024]]-Tabela136798101112[[#This Row],[Recursos financeiros (R$)  - 2026 - Atualizado 2025]]</f>
        <v>-2986602.66</v>
      </c>
      <c r="R3" s="8">
        <v>1341614.1282998323</v>
      </c>
      <c r="S3" s="8"/>
      <c r="T3" s="8">
        <f>Tabela136798101112[[#This Row],[Recursos financeiros (R$)  - 2027 - Atualizado 2024]]-Tabela136798101112[[#This Row],[Recursos financeiros (R$)  - 2027 - Atualizado 2025]]</f>
        <v>1341614.1282998323</v>
      </c>
      <c r="U3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5435821.0600000005</v>
      </c>
      <c r="V3" s="8"/>
      <c r="W3" s="7" t="s">
        <v>35</v>
      </c>
      <c r="X3" s="9"/>
    </row>
    <row r="4" spans="1:24" ht="36" x14ac:dyDescent="0.25">
      <c r="A4" s="7" t="s">
        <v>25</v>
      </c>
      <c r="B4" s="7" t="s">
        <v>229</v>
      </c>
      <c r="C4" s="7" t="s">
        <v>37</v>
      </c>
      <c r="D4" s="7" t="s">
        <v>28</v>
      </c>
      <c r="E4" s="7" t="s">
        <v>38</v>
      </c>
      <c r="F4" s="7" t="s">
        <v>30</v>
      </c>
      <c r="G4" s="7" t="s">
        <v>31</v>
      </c>
      <c r="H4" s="7" t="s">
        <v>32</v>
      </c>
      <c r="I4" s="8">
        <v>409833.6</v>
      </c>
      <c r="J4" s="8"/>
      <c r="K4" s="8">
        <f>Tabela136798101112[[#This Row],[Recursos financeiros (R$)  - 2024 - Atualizado 2024]]-Tabela136798101112[[#This Row],[Recursos financeiros (R$)  - 2024 - Atualizado 2025]]</f>
        <v>409833.6</v>
      </c>
      <c r="L4" s="8">
        <v>1000000</v>
      </c>
      <c r="M4" s="8">
        <v>0</v>
      </c>
      <c r="N4" s="8">
        <f>Tabela136798101112[[#This Row],[Recursos financeiros (R$)  - 2025 - Atualizado 2024]]-Tabela136798101112[[#This Row],[Recursos financeiros (R$)  - 2025 - Atualizado 2025]]</f>
        <v>1000000</v>
      </c>
      <c r="O4" s="8">
        <v>500000</v>
      </c>
      <c r="P4" s="8">
        <f>Tabela136798101112[[#This Row],[Recursos financeiros (R$)  - 2026 - Atualizado 2024]]+2986602.66</f>
        <v>3486602.66</v>
      </c>
      <c r="Q4" s="8">
        <f>Tabela136798101112[[#This Row],[Recursos financeiros (R$)  - 2026 - Atualizado 2024]]-Tabela136798101112[[#This Row],[Recursos financeiros (R$)  - 2026 - Atualizado 2025]]</f>
        <v>-2986602.66</v>
      </c>
      <c r="R4" s="8">
        <v>500000</v>
      </c>
      <c r="S4" s="8"/>
      <c r="T4" s="8">
        <f>Tabela136798101112[[#This Row],[Recursos financeiros (R$)  - 2027 - Atualizado 2024]]-Tabela136798101112[[#This Row],[Recursos financeiros (R$)  - 2027 - Atualizado 2025]]</f>
        <v>500000</v>
      </c>
      <c r="U4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3486602.66</v>
      </c>
      <c r="V4" s="8"/>
      <c r="W4" s="7" t="s">
        <v>35</v>
      </c>
      <c r="X4" s="9"/>
    </row>
    <row r="5" spans="1:24" ht="54" x14ac:dyDescent="0.25">
      <c r="A5" s="7" t="s">
        <v>25</v>
      </c>
      <c r="B5" s="7" t="s">
        <v>230</v>
      </c>
      <c r="C5" s="7" t="s">
        <v>40</v>
      </c>
      <c r="D5" s="7" t="s">
        <v>31</v>
      </c>
      <c r="E5" s="7" t="s">
        <v>41</v>
      </c>
      <c r="F5" s="7" t="s">
        <v>30</v>
      </c>
      <c r="G5" s="7" t="s">
        <v>31</v>
      </c>
      <c r="H5" s="7" t="s">
        <v>32</v>
      </c>
      <c r="I5" s="10">
        <v>0</v>
      </c>
      <c r="J5" s="10"/>
      <c r="K5" s="8">
        <f>Tabela136798101112[[#This Row],[Recursos financeiros (R$)  - 2024 - Atualizado 2024]]-Tabela136798101112[[#This Row],[Recursos financeiros (R$)  - 2024 - Atualizado 2025]]</f>
        <v>0</v>
      </c>
      <c r="L5" s="8">
        <v>1000000</v>
      </c>
      <c r="M5" s="8">
        <v>3008617.91</v>
      </c>
      <c r="N5" s="8">
        <f>Tabela136798101112[[#This Row],[Recursos financeiros (R$)  - 2025 - Atualizado 2024]]-Tabela136798101112[[#This Row],[Recursos financeiros (R$)  - 2025 - Atualizado 2025]]</f>
        <v>-2008617.9100000001</v>
      </c>
      <c r="O5" s="8">
        <v>1000000</v>
      </c>
      <c r="P5" s="8">
        <f>Tabela136798101112[[#This Row],[Recursos financeiros (R$)  - 2026 - Atualizado 2024]]+2986602.66</f>
        <v>3986602.66</v>
      </c>
      <c r="Q5" s="8">
        <f>Tabela136798101112[[#This Row],[Recursos financeiros (R$)  - 2026 - Atualizado 2024]]-Tabela136798101112[[#This Row],[Recursos financeiros (R$)  - 2026 - Atualizado 2025]]</f>
        <v>-2986602.66</v>
      </c>
      <c r="R5" s="8">
        <v>1000000</v>
      </c>
      <c r="S5" s="8"/>
      <c r="T5" s="8">
        <f>Tabela136798101112[[#This Row],[Recursos financeiros (R$)  - 2027 - Atualizado 2024]]-Tabela136798101112[[#This Row],[Recursos financeiros (R$)  - 2027 - Atualizado 2025]]</f>
        <v>1000000</v>
      </c>
      <c r="U5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6995220.5700000003</v>
      </c>
      <c r="V5" s="8"/>
      <c r="W5" s="7" t="s">
        <v>35</v>
      </c>
      <c r="X5" s="9"/>
    </row>
    <row r="6" spans="1:24" ht="54" x14ac:dyDescent="0.25">
      <c r="A6" s="7" t="s">
        <v>25</v>
      </c>
      <c r="B6" s="7" t="s">
        <v>230</v>
      </c>
      <c r="C6" s="7" t="s">
        <v>40</v>
      </c>
      <c r="D6" s="7" t="s">
        <v>31</v>
      </c>
      <c r="E6" s="7" t="s">
        <v>41</v>
      </c>
      <c r="F6" s="7" t="s">
        <v>30</v>
      </c>
      <c r="G6" s="7" t="s">
        <v>31</v>
      </c>
      <c r="H6" s="7" t="s">
        <v>32</v>
      </c>
      <c r="I6" s="8">
        <v>1239840.32</v>
      </c>
      <c r="J6" s="8"/>
      <c r="K6" s="8">
        <f>Tabela136798101112[[#This Row],[Recursos financeiros (R$)  - 2024 - Atualizado 2024]]-Tabela136798101112[[#This Row],[Recursos financeiros (R$)  - 2024 - Atualizado 2025]]</f>
        <v>1239840.32</v>
      </c>
      <c r="L6" s="8">
        <v>0</v>
      </c>
      <c r="M6" s="8">
        <v>954894.02</v>
      </c>
      <c r="N6" s="8">
        <f>Tabela136798101112[[#This Row],[Recursos financeiros (R$)  - 2025 - Atualizado 2024]]-Tabela136798101112[[#This Row],[Recursos financeiros (R$)  - 2025 - Atualizado 2025]]</f>
        <v>-954894.02</v>
      </c>
      <c r="O6" s="8">
        <v>0</v>
      </c>
      <c r="P6" s="8">
        <f>Tabela136798101112[[#This Row],[Recursos financeiros (R$)  - 2026 - Atualizado 2024]]+2986602.66</f>
        <v>2986602.66</v>
      </c>
      <c r="Q6" s="8">
        <f>Tabela136798101112[[#This Row],[Recursos financeiros (R$)  - 2026 - Atualizado 2024]]-Tabela136798101112[[#This Row],[Recursos financeiros (R$)  - 2026 - Atualizado 2025]]</f>
        <v>-2986602.66</v>
      </c>
      <c r="R6" s="8">
        <v>0</v>
      </c>
      <c r="S6" s="8"/>
      <c r="T6" s="8">
        <f>Tabela136798101112[[#This Row],[Recursos financeiros (R$)  - 2027 - Atualizado 2024]]-Tabela136798101112[[#This Row],[Recursos financeiros (R$)  - 2027 - Atualizado 2025]]</f>
        <v>0</v>
      </c>
      <c r="U6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3941496.68</v>
      </c>
      <c r="V6" s="8"/>
      <c r="W6" s="7" t="s">
        <v>33</v>
      </c>
      <c r="X6" s="9"/>
    </row>
    <row r="7" spans="1:24" ht="27" x14ac:dyDescent="0.25">
      <c r="A7" s="7" t="s">
        <v>25</v>
      </c>
      <c r="B7" s="7" t="s">
        <v>231</v>
      </c>
      <c r="C7" s="7" t="s">
        <v>44</v>
      </c>
      <c r="D7" s="7" t="s">
        <v>28</v>
      </c>
      <c r="E7" s="7" t="s">
        <v>45</v>
      </c>
      <c r="F7" s="7" t="s">
        <v>30</v>
      </c>
      <c r="G7" s="7" t="s">
        <v>46</v>
      </c>
      <c r="H7" s="7" t="s">
        <v>47</v>
      </c>
      <c r="I7" s="11">
        <v>0</v>
      </c>
      <c r="J7" s="11"/>
      <c r="K7" s="8">
        <f>Tabela136798101112[[#This Row],[Recursos financeiros (R$)  - 2024 - Atualizado 2024]]-Tabela136798101112[[#This Row],[Recursos financeiros (R$)  - 2024 - Atualizado 2025]]</f>
        <v>0</v>
      </c>
      <c r="L7" s="8">
        <v>2000000</v>
      </c>
      <c r="M7" s="8">
        <v>0</v>
      </c>
      <c r="N7" s="8">
        <f>Tabela136798101112[[#This Row],[Recursos financeiros (R$)  - 2025 - Atualizado 2024]]-Tabela136798101112[[#This Row],[Recursos financeiros (R$)  - 2025 - Atualizado 2025]]</f>
        <v>2000000</v>
      </c>
      <c r="O7" s="8">
        <v>0</v>
      </c>
      <c r="P7" s="8">
        <f>Tabela136798101112[[#This Row],[Recursos financeiros (R$)  - 2026 - Atualizado 2024]]+2986602.66</f>
        <v>2986602.66</v>
      </c>
      <c r="Q7" s="8">
        <f>Tabela136798101112[[#This Row],[Recursos financeiros (R$)  - 2026 - Atualizado 2024]]-Tabela136798101112[[#This Row],[Recursos financeiros (R$)  - 2026 - Atualizado 2025]]</f>
        <v>-2986602.66</v>
      </c>
      <c r="R7" s="8">
        <v>0</v>
      </c>
      <c r="S7" s="8"/>
      <c r="T7" s="8">
        <f>Tabela136798101112[[#This Row],[Recursos financeiros (R$)  - 2027 - Atualizado 2024]]-Tabela136798101112[[#This Row],[Recursos financeiros (R$)  - 2027 - Atualizado 2025]]</f>
        <v>0</v>
      </c>
      <c r="U7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7" s="8"/>
      <c r="W7" s="7" t="s">
        <v>35</v>
      </c>
      <c r="X7" s="9"/>
    </row>
    <row r="8" spans="1:24" ht="54" x14ac:dyDescent="0.25">
      <c r="A8" s="7" t="s">
        <v>25</v>
      </c>
      <c r="B8" s="7" t="s">
        <v>232</v>
      </c>
      <c r="C8" s="7" t="s">
        <v>48</v>
      </c>
      <c r="D8" s="7" t="s">
        <v>28</v>
      </c>
      <c r="E8" s="7" t="s">
        <v>49</v>
      </c>
      <c r="F8" s="7" t="s">
        <v>30</v>
      </c>
      <c r="G8" s="7" t="s">
        <v>46</v>
      </c>
      <c r="H8" s="7" t="s">
        <v>50</v>
      </c>
      <c r="I8" s="11">
        <v>0</v>
      </c>
      <c r="J8" s="11"/>
      <c r="K8" s="8">
        <f>Tabela136798101112[[#This Row],[Recursos financeiros (R$)  - 2024 - Atualizado 2024]]-Tabela136798101112[[#This Row],[Recursos financeiros (R$)  - 2024 - Atualizado 2025]]</f>
        <v>0</v>
      </c>
      <c r="L8" s="8">
        <v>0</v>
      </c>
      <c r="M8" s="8">
        <v>0</v>
      </c>
      <c r="N8" s="8">
        <f>Tabela136798101112[[#This Row],[Recursos financeiros (R$)  - 2025 - Atualizado 2024]]-Tabela136798101112[[#This Row],[Recursos financeiros (R$)  - 2025 - Atualizado 2025]]</f>
        <v>0</v>
      </c>
      <c r="O8" s="8">
        <v>0</v>
      </c>
      <c r="P8" s="8">
        <f>Tabela136798101112[[#This Row],[Recursos financeiros (R$)  - 2026 - Atualizado 2024]]+2986602.66</f>
        <v>2986602.66</v>
      </c>
      <c r="Q8" s="8">
        <f>Tabela136798101112[[#This Row],[Recursos financeiros (R$)  - 2026 - Atualizado 2024]]-Tabela136798101112[[#This Row],[Recursos financeiros (R$)  - 2026 - Atualizado 2025]]</f>
        <v>-2986602.66</v>
      </c>
      <c r="R8" s="8">
        <v>513285.71999999764</v>
      </c>
      <c r="S8" s="8"/>
      <c r="T8" s="8">
        <f>Tabela136798101112[[#This Row],[Recursos financeiros (R$)  - 2027 - Atualizado 2024]]-Tabela136798101112[[#This Row],[Recursos financeiros (R$)  - 2027 - Atualizado 2025]]</f>
        <v>513285.71999999764</v>
      </c>
      <c r="U8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8" s="8"/>
      <c r="W8" s="7" t="s">
        <v>35</v>
      </c>
      <c r="X8" s="9"/>
    </row>
    <row r="9" spans="1:24" ht="27" x14ac:dyDescent="0.25">
      <c r="A9" s="7" t="s">
        <v>25</v>
      </c>
      <c r="B9" s="7" t="s">
        <v>232</v>
      </c>
      <c r="C9" s="7" t="s">
        <v>51</v>
      </c>
      <c r="D9" s="7" t="s">
        <v>28</v>
      </c>
      <c r="E9" s="7" t="s">
        <v>45</v>
      </c>
      <c r="F9" s="7" t="s">
        <v>30</v>
      </c>
      <c r="G9" s="7" t="s">
        <v>46</v>
      </c>
      <c r="H9" s="7" t="s">
        <v>52</v>
      </c>
      <c r="I9" s="11">
        <v>0</v>
      </c>
      <c r="J9" s="11"/>
      <c r="K9" s="8">
        <f>Tabela136798101112[[#This Row],[Recursos financeiros (R$)  - 2024 - Atualizado 2024]]-Tabela136798101112[[#This Row],[Recursos financeiros (R$)  - 2024 - Atualizado 2025]]</f>
        <v>0</v>
      </c>
      <c r="L9" s="8">
        <v>0</v>
      </c>
      <c r="M9" s="8">
        <v>0</v>
      </c>
      <c r="N9" s="8">
        <f>Tabela136798101112[[#This Row],[Recursos financeiros (R$)  - 2025 - Atualizado 2024]]-Tabela136798101112[[#This Row],[Recursos financeiros (R$)  - 2025 - Atualizado 2025]]</f>
        <v>0</v>
      </c>
      <c r="O9" s="8">
        <v>0</v>
      </c>
      <c r="P9" s="8">
        <f>Tabela136798101112[[#This Row],[Recursos financeiros (R$)  - 2026 - Atualizado 2024]]+2986602.66</f>
        <v>2986602.66</v>
      </c>
      <c r="Q9" s="8">
        <f>Tabela136798101112[[#This Row],[Recursos financeiros (R$)  - 2026 - Atualizado 2024]]-Tabela136798101112[[#This Row],[Recursos financeiros (R$)  - 2026 - Atualizado 2025]]</f>
        <v>-2986602.66</v>
      </c>
      <c r="R9" s="8">
        <v>700000</v>
      </c>
      <c r="S9" s="8"/>
      <c r="T9" s="8">
        <f>Tabela136798101112[[#This Row],[Recursos financeiros (R$)  - 2027 - Atualizado 2024]]-Tabela136798101112[[#This Row],[Recursos financeiros (R$)  - 2027 - Atualizado 2025]]</f>
        <v>700000</v>
      </c>
      <c r="U9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9" s="8"/>
      <c r="W9" s="7" t="s">
        <v>35</v>
      </c>
      <c r="X9" s="9"/>
    </row>
    <row r="10" spans="1:24" ht="36" x14ac:dyDescent="0.25">
      <c r="A10" s="7" t="s">
        <v>25</v>
      </c>
      <c r="B10" s="7" t="s">
        <v>233</v>
      </c>
      <c r="C10" s="7" t="s">
        <v>53</v>
      </c>
      <c r="D10" s="7" t="s">
        <v>28</v>
      </c>
      <c r="E10" s="7" t="s">
        <v>45</v>
      </c>
      <c r="F10" s="7" t="s">
        <v>30</v>
      </c>
      <c r="G10" s="7" t="s">
        <v>46</v>
      </c>
      <c r="H10" s="7" t="s">
        <v>52</v>
      </c>
      <c r="I10" s="11">
        <v>0</v>
      </c>
      <c r="J10" s="11"/>
      <c r="K10" s="8">
        <f>Tabela136798101112[[#This Row],[Recursos financeiros (R$)  - 2024 - Atualizado 2024]]-Tabela136798101112[[#This Row],[Recursos financeiros (R$)  - 2024 - Atualizado 2025]]</f>
        <v>0</v>
      </c>
      <c r="L10" s="8">
        <v>0</v>
      </c>
      <c r="M10" s="8">
        <v>0</v>
      </c>
      <c r="N10" s="8">
        <f>Tabela136798101112[[#This Row],[Recursos financeiros (R$)  - 2025 - Atualizado 2024]]-Tabela136798101112[[#This Row],[Recursos financeiros (R$)  - 2025 - Atualizado 2025]]</f>
        <v>0</v>
      </c>
      <c r="O10" s="8">
        <v>0</v>
      </c>
      <c r="P10" s="8">
        <f>Tabela136798101112[[#This Row],[Recursos financeiros (R$)  - 2026 - Atualizado 2024]]+2986602.66</f>
        <v>2986602.66</v>
      </c>
      <c r="Q10" s="8">
        <f>Tabela136798101112[[#This Row],[Recursos financeiros (R$)  - 2026 - Atualizado 2024]]-Tabela136798101112[[#This Row],[Recursos financeiros (R$)  - 2026 - Atualizado 2025]]</f>
        <v>-2986602.66</v>
      </c>
      <c r="R10" s="8">
        <v>1707385.8717001672</v>
      </c>
      <c r="S10" s="8"/>
      <c r="T10" s="8">
        <f>Tabela136798101112[[#This Row],[Recursos financeiros (R$)  - 2027 - Atualizado 2024]]-Tabela136798101112[[#This Row],[Recursos financeiros (R$)  - 2027 - Atualizado 2025]]</f>
        <v>1707385.8717001672</v>
      </c>
      <c r="U10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10" s="8"/>
      <c r="W10" s="7" t="s">
        <v>35</v>
      </c>
      <c r="X10" s="9"/>
    </row>
    <row r="11" spans="1:24" ht="72" x14ac:dyDescent="0.25">
      <c r="A11" s="7" t="s">
        <v>25</v>
      </c>
      <c r="B11" s="7" t="s">
        <v>234</v>
      </c>
      <c r="C11" s="7" t="s">
        <v>54</v>
      </c>
      <c r="D11" s="7" t="s">
        <v>28</v>
      </c>
      <c r="E11" s="7" t="s">
        <v>45</v>
      </c>
      <c r="F11" s="7" t="s">
        <v>30</v>
      </c>
      <c r="G11" s="7" t="s">
        <v>46</v>
      </c>
      <c r="H11" s="7" t="s">
        <v>52</v>
      </c>
      <c r="I11" s="11">
        <v>0</v>
      </c>
      <c r="J11" s="11"/>
      <c r="K11" s="8">
        <f>Tabela136798101112[[#This Row],[Recursos financeiros (R$)  - 2024 - Atualizado 2024]]-Tabela136798101112[[#This Row],[Recursos financeiros (R$)  - 2024 - Atualizado 2025]]</f>
        <v>0</v>
      </c>
      <c r="L11" s="8">
        <v>0</v>
      </c>
      <c r="M11" s="8">
        <v>0</v>
      </c>
      <c r="N11" s="8">
        <f>Tabela136798101112[[#This Row],[Recursos financeiros (R$)  - 2025 - Atualizado 2024]]-Tabela136798101112[[#This Row],[Recursos financeiros (R$)  - 2025 - Atualizado 2025]]</f>
        <v>0</v>
      </c>
      <c r="O11" s="8">
        <v>0</v>
      </c>
      <c r="P11" s="8">
        <f>Tabela136798101112[[#This Row],[Recursos financeiros (R$)  - 2026 - Atualizado 2024]]+2986602.66</f>
        <v>2986602.66</v>
      </c>
      <c r="Q11" s="8">
        <f>Tabela136798101112[[#This Row],[Recursos financeiros (R$)  - 2026 - Atualizado 2024]]-Tabela136798101112[[#This Row],[Recursos financeiros (R$)  - 2026 - Atualizado 2025]]</f>
        <v>-2986602.66</v>
      </c>
      <c r="R11" s="8">
        <v>2700000</v>
      </c>
      <c r="S11" s="8"/>
      <c r="T11" s="8">
        <f>Tabela136798101112[[#This Row],[Recursos financeiros (R$)  - 2027 - Atualizado 2024]]-Tabela136798101112[[#This Row],[Recursos financeiros (R$)  - 2027 - Atualizado 2025]]</f>
        <v>2700000</v>
      </c>
      <c r="U11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11" s="8"/>
      <c r="W11" s="7" t="s">
        <v>35</v>
      </c>
      <c r="X11" s="9"/>
    </row>
    <row r="12" spans="1:24" ht="36" x14ac:dyDescent="0.25">
      <c r="A12" s="7" t="s">
        <v>25</v>
      </c>
      <c r="B12" s="7" t="s">
        <v>234</v>
      </c>
      <c r="C12" s="7" t="s">
        <v>55</v>
      </c>
      <c r="D12" s="7" t="s">
        <v>28</v>
      </c>
      <c r="E12" s="7" t="s">
        <v>56</v>
      </c>
      <c r="F12" s="7" t="s">
        <v>30</v>
      </c>
      <c r="G12" s="7" t="s">
        <v>46</v>
      </c>
      <c r="H12" s="7" t="s">
        <v>52</v>
      </c>
      <c r="I12" s="11">
        <v>0</v>
      </c>
      <c r="J12" s="11"/>
      <c r="K12" s="8">
        <f>Tabela136798101112[[#This Row],[Recursos financeiros (R$)  - 2024 - Atualizado 2024]]-Tabela136798101112[[#This Row],[Recursos financeiros (R$)  - 2024 - Atualizado 2025]]</f>
        <v>0</v>
      </c>
      <c r="L12" s="8">
        <v>0</v>
      </c>
      <c r="M12" s="8">
        <v>0</v>
      </c>
      <c r="N12" s="8">
        <f>Tabela136798101112[[#This Row],[Recursos financeiros (R$)  - 2025 - Atualizado 2024]]-Tabela136798101112[[#This Row],[Recursos financeiros (R$)  - 2025 - Atualizado 2025]]</f>
        <v>0</v>
      </c>
      <c r="O12" s="8">
        <v>0</v>
      </c>
      <c r="P12" s="8">
        <f>Tabela136798101112[[#This Row],[Recursos financeiros (R$)  - 2026 - Atualizado 2024]]+2986602.66</f>
        <v>2986602.66</v>
      </c>
      <c r="Q12" s="8">
        <f>Tabela136798101112[[#This Row],[Recursos financeiros (R$)  - 2026 - Atualizado 2024]]-Tabela136798101112[[#This Row],[Recursos financeiros (R$)  - 2026 - Atualizado 2025]]</f>
        <v>-2986602.66</v>
      </c>
      <c r="R12" s="8">
        <v>2000000</v>
      </c>
      <c r="S12" s="8"/>
      <c r="T12" s="8">
        <f>Tabela136798101112[[#This Row],[Recursos financeiros (R$)  - 2027 - Atualizado 2024]]-Tabela136798101112[[#This Row],[Recursos financeiros (R$)  - 2027 - Atualizado 2025]]</f>
        <v>2000000</v>
      </c>
      <c r="U12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12" s="8"/>
      <c r="W12" s="7" t="s">
        <v>35</v>
      </c>
      <c r="X12" s="9"/>
    </row>
    <row r="13" spans="1:24" ht="27" x14ac:dyDescent="0.25">
      <c r="A13" s="7" t="s">
        <v>25</v>
      </c>
      <c r="B13" s="7" t="s">
        <v>190</v>
      </c>
      <c r="C13" s="7" t="s">
        <v>57</v>
      </c>
      <c r="D13" s="7" t="s">
        <v>28</v>
      </c>
      <c r="E13" s="7" t="s">
        <v>45</v>
      </c>
      <c r="F13" s="7" t="s">
        <v>30</v>
      </c>
      <c r="G13" s="7" t="s">
        <v>46</v>
      </c>
      <c r="H13" s="7" t="s">
        <v>47</v>
      </c>
      <c r="I13" s="11">
        <v>0</v>
      </c>
      <c r="J13" s="11"/>
      <c r="K13" s="8">
        <f>Tabela136798101112[[#This Row],[Recursos financeiros (R$)  - 2024 - Atualizado 2024]]-Tabela136798101112[[#This Row],[Recursos financeiros (R$)  - 2024 - Atualizado 2025]]</f>
        <v>0</v>
      </c>
      <c r="L13" s="12">
        <v>0</v>
      </c>
      <c r="M13" s="12">
        <v>0</v>
      </c>
      <c r="N13" s="8">
        <f>Tabela136798101112[[#This Row],[Recursos financeiros (R$)  - 2025 - Atualizado 2024]]-Tabela136798101112[[#This Row],[Recursos financeiros (R$)  - 2025 - Atualizado 2025]]</f>
        <v>0</v>
      </c>
      <c r="O13" s="8">
        <v>0</v>
      </c>
      <c r="P13" s="8">
        <f>Tabela136798101112[[#This Row],[Recursos financeiros (R$)  - 2026 - Atualizado 2024]]+2986602.66</f>
        <v>2986602.66</v>
      </c>
      <c r="Q13" s="8">
        <f>Tabela136798101112[[#This Row],[Recursos financeiros (R$)  - 2026 - Atualizado 2024]]-Tabela136798101112[[#This Row],[Recursos financeiros (R$)  - 2026 - Atualizado 2025]]</f>
        <v>-2986602.66</v>
      </c>
      <c r="R13" s="8">
        <v>600000</v>
      </c>
      <c r="S13" s="8"/>
      <c r="T13" s="8">
        <f>Tabela136798101112[[#This Row],[Recursos financeiros (R$)  - 2027 - Atualizado 2024]]-Tabela136798101112[[#This Row],[Recursos financeiros (R$)  - 2027 - Atualizado 2025]]</f>
        <v>600000</v>
      </c>
      <c r="U13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13" s="8"/>
      <c r="W13" s="7" t="s">
        <v>35</v>
      </c>
      <c r="X13" s="9"/>
    </row>
    <row r="14" spans="1:24" ht="36" x14ac:dyDescent="0.25">
      <c r="A14" s="7" t="s">
        <v>25</v>
      </c>
      <c r="B14" s="7" t="s">
        <v>65</v>
      </c>
      <c r="C14" s="7" t="s">
        <v>59</v>
      </c>
      <c r="D14" s="7" t="s">
        <v>31</v>
      </c>
      <c r="E14" s="7" t="s">
        <v>41</v>
      </c>
      <c r="F14" s="7" t="s">
        <v>30</v>
      </c>
      <c r="G14" s="7" t="s">
        <v>31</v>
      </c>
      <c r="H14" s="7" t="s">
        <v>60</v>
      </c>
      <c r="I14" s="8">
        <v>764488.25</v>
      </c>
      <c r="J14" s="8"/>
      <c r="K14" s="8">
        <f>Tabela136798101112[[#This Row],[Recursos financeiros (R$)  - 2024 - Atualizado 2024]]-Tabela136798101112[[#This Row],[Recursos financeiros (R$)  - 2024 - Atualizado 2025]]</f>
        <v>764488.25</v>
      </c>
      <c r="L14" s="8">
        <v>1000000</v>
      </c>
      <c r="M14" s="8">
        <v>1500000</v>
      </c>
      <c r="N14" s="8">
        <f>Tabela136798101112[[#This Row],[Recursos financeiros (R$)  - 2025 - Atualizado 2024]]-Tabela136798101112[[#This Row],[Recursos financeiros (R$)  - 2025 - Atualizado 2025]]</f>
        <v>-500000</v>
      </c>
      <c r="O14" s="8">
        <v>1000000</v>
      </c>
      <c r="P14" s="8">
        <f>Tabela136798101112[[#This Row],[Recursos financeiros (R$)  - 2026 - Atualizado 2024]]+2986602.66</f>
        <v>3986602.66</v>
      </c>
      <c r="Q14" s="8">
        <f>Tabela136798101112[[#This Row],[Recursos financeiros (R$)  - 2026 - Atualizado 2024]]-Tabela136798101112[[#This Row],[Recursos financeiros (R$)  - 2026 - Atualizado 2025]]</f>
        <v>-2986602.66</v>
      </c>
      <c r="R14" s="8">
        <v>1500000</v>
      </c>
      <c r="S14" s="8"/>
      <c r="T14" s="8">
        <f>Tabela136798101112[[#This Row],[Recursos financeiros (R$)  - 2027 - Atualizado 2024]]-Tabela136798101112[[#This Row],[Recursos financeiros (R$)  - 2027 - Atualizado 2025]]</f>
        <v>1500000</v>
      </c>
      <c r="U14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5486602.6600000001</v>
      </c>
      <c r="V14" s="8"/>
      <c r="W14" s="7" t="s">
        <v>35</v>
      </c>
      <c r="X14" s="9"/>
    </row>
    <row r="15" spans="1:24" ht="36" x14ac:dyDescent="0.25">
      <c r="A15" s="7" t="s">
        <v>25</v>
      </c>
      <c r="B15" s="7" t="s">
        <v>65</v>
      </c>
      <c r="C15" s="7" t="s">
        <v>61</v>
      </c>
      <c r="D15" s="7" t="s">
        <v>31</v>
      </c>
      <c r="E15" s="7" t="s">
        <v>62</v>
      </c>
      <c r="F15" s="7" t="s">
        <v>30</v>
      </c>
      <c r="G15" s="7" t="s">
        <v>31</v>
      </c>
      <c r="H15" s="7" t="s">
        <v>60</v>
      </c>
      <c r="I15" s="11">
        <v>0</v>
      </c>
      <c r="J15" s="11"/>
      <c r="K15" s="8">
        <f>Tabela136798101112[[#This Row],[Recursos financeiros (R$)  - 2024 - Atualizado 2024]]-Tabela136798101112[[#This Row],[Recursos financeiros (R$)  - 2024 - Atualizado 2025]]</f>
        <v>0</v>
      </c>
      <c r="L15" s="8">
        <v>1000000</v>
      </c>
      <c r="M15" s="8">
        <v>0</v>
      </c>
      <c r="N15" s="8">
        <f>Tabela136798101112[[#This Row],[Recursos financeiros (R$)  - 2025 - Atualizado 2024]]-Tabela136798101112[[#This Row],[Recursos financeiros (R$)  - 2025 - Atualizado 2025]]</f>
        <v>1000000</v>
      </c>
      <c r="O15" s="8">
        <v>750000</v>
      </c>
      <c r="P15" s="8">
        <f>Tabela136798101112[[#This Row],[Recursos financeiros (R$)  - 2026 - Atualizado 2024]]+2986602.66</f>
        <v>3736602.66</v>
      </c>
      <c r="Q15" s="8">
        <f>Tabela136798101112[[#This Row],[Recursos financeiros (R$)  - 2026 - Atualizado 2024]]-Tabela136798101112[[#This Row],[Recursos financeiros (R$)  - 2026 - Atualizado 2025]]</f>
        <v>-2986602.66</v>
      </c>
      <c r="R15" s="8">
        <v>700000</v>
      </c>
      <c r="S15" s="8"/>
      <c r="T15" s="8">
        <f>Tabela136798101112[[#This Row],[Recursos financeiros (R$)  - 2027 - Atualizado 2024]]-Tabela136798101112[[#This Row],[Recursos financeiros (R$)  - 2027 - Atualizado 2025]]</f>
        <v>700000</v>
      </c>
      <c r="U15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3736602.66</v>
      </c>
      <c r="V15" s="8"/>
      <c r="W15" s="7" t="s">
        <v>35</v>
      </c>
      <c r="X15" s="9"/>
    </row>
    <row r="16" spans="1:24" ht="54" x14ac:dyDescent="0.25">
      <c r="A16" s="7" t="s">
        <v>25</v>
      </c>
      <c r="B16" s="7" t="s">
        <v>65</v>
      </c>
      <c r="C16" s="7" t="s">
        <v>63</v>
      </c>
      <c r="D16" s="7" t="s">
        <v>31</v>
      </c>
      <c r="E16" s="7" t="s">
        <v>64</v>
      </c>
      <c r="F16" s="7" t="s">
        <v>30</v>
      </c>
      <c r="G16" s="7" t="s">
        <v>31</v>
      </c>
      <c r="H16" s="7" t="s">
        <v>60</v>
      </c>
      <c r="I16" s="11">
        <v>0</v>
      </c>
      <c r="J16" s="11"/>
      <c r="K16" s="8">
        <f>Tabela136798101112[[#This Row],[Recursos financeiros (R$)  - 2024 - Atualizado 2024]]-Tabela136798101112[[#This Row],[Recursos financeiros (R$)  - 2024 - Atualizado 2025]]</f>
        <v>0</v>
      </c>
      <c r="L16" s="8">
        <v>1000000</v>
      </c>
      <c r="M16" s="8">
        <v>0</v>
      </c>
      <c r="N16" s="8">
        <f>Tabela136798101112[[#This Row],[Recursos financeiros (R$)  - 2025 - Atualizado 2024]]-Tabela136798101112[[#This Row],[Recursos financeiros (R$)  - 2025 - Atualizado 2025]]</f>
        <v>1000000</v>
      </c>
      <c r="O16" s="8">
        <v>1000000</v>
      </c>
      <c r="P16" s="8">
        <f>Tabela136798101112[[#This Row],[Recursos financeiros (R$)  - 2026 - Atualizado 2024]]+2986602.66</f>
        <v>3986602.66</v>
      </c>
      <c r="Q16" s="8">
        <f>Tabela136798101112[[#This Row],[Recursos financeiros (R$)  - 2026 - Atualizado 2024]]-Tabela136798101112[[#This Row],[Recursos financeiros (R$)  - 2026 - Atualizado 2025]]</f>
        <v>-2986602.66</v>
      </c>
      <c r="R16" s="8">
        <v>1500000</v>
      </c>
      <c r="S16" s="8"/>
      <c r="T16" s="8">
        <f>Tabela136798101112[[#This Row],[Recursos financeiros (R$)  - 2027 - Atualizado 2024]]-Tabela136798101112[[#This Row],[Recursos financeiros (R$)  - 2027 - Atualizado 2025]]</f>
        <v>1500000</v>
      </c>
      <c r="U16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3986602.66</v>
      </c>
      <c r="V16" s="8"/>
      <c r="W16" s="7" t="s">
        <v>35</v>
      </c>
      <c r="X16" s="9"/>
    </row>
    <row r="17" spans="1:24" ht="36" x14ac:dyDescent="0.25">
      <c r="A17" s="7" t="s">
        <v>25</v>
      </c>
      <c r="B17" s="7" t="s">
        <v>65</v>
      </c>
      <c r="C17" s="7" t="s">
        <v>66</v>
      </c>
      <c r="D17" s="7" t="s">
        <v>31</v>
      </c>
      <c r="E17" s="7" t="s">
        <v>41</v>
      </c>
      <c r="F17" s="7" t="s">
        <v>30</v>
      </c>
      <c r="G17" s="7" t="s">
        <v>31</v>
      </c>
      <c r="H17" s="7" t="s">
        <v>60</v>
      </c>
      <c r="I17" s="11">
        <v>0</v>
      </c>
      <c r="J17" s="11"/>
      <c r="K17" s="8">
        <f>Tabela136798101112[[#This Row],[Recursos financeiros (R$)  - 2024 - Atualizado 2024]]-Tabela136798101112[[#This Row],[Recursos financeiros (R$)  - 2024 - Atualizado 2025]]</f>
        <v>0</v>
      </c>
      <c r="L17" s="8">
        <v>0</v>
      </c>
      <c r="M17" s="8">
        <v>0</v>
      </c>
      <c r="N17" s="8">
        <f>Tabela136798101112[[#This Row],[Recursos financeiros (R$)  - 2025 - Atualizado 2024]]-Tabela136798101112[[#This Row],[Recursos financeiros (R$)  - 2025 - Atualizado 2025]]</f>
        <v>0</v>
      </c>
      <c r="O17" s="8">
        <v>0</v>
      </c>
      <c r="P17" s="8">
        <f>Tabela136798101112[[#This Row],[Recursos financeiros (R$)  - 2026 - Atualizado 2024]]+2986602.66</f>
        <v>2986602.66</v>
      </c>
      <c r="Q17" s="8">
        <f>Tabela136798101112[[#This Row],[Recursos financeiros (R$)  - 2026 - Atualizado 2024]]-Tabela136798101112[[#This Row],[Recursos financeiros (R$)  - 2026 - Atualizado 2025]]</f>
        <v>-2986602.66</v>
      </c>
      <c r="R17" s="8">
        <v>0</v>
      </c>
      <c r="S17" s="8"/>
      <c r="T17" s="8">
        <f>Tabela136798101112[[#This Row],[Recursos financeiros (R$)  - 2027 - Atualizado 2024]]-Tabela136798101112[[#This Row],[Recursos financeiros (R$)  - 2027 - Atualizado 2025]]</f>
        <v>0</v>
      </c>
      <c r="U17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17" s="8"/>
      <c r="W17" s="7" t="s">
        <v>35</v>
      </c>
      <c r="X17" s="9"/>
    </row>
    <row r="18" spans="1:24" ht="36" x14ac:dyDescent="0.25">
      <c r="A18" s="7" t="s">
        <v>25</v>
      </c>
      <c r="B18" s="7" t="s">
        <v>235</v>
      </c>
      <c r="C18" s="7" t="s">
        <v>68</v>
      </c>
      <c r="D18" s="7" t="s">
        <v>31</v>
      </c>
      <c r="E18" s="7" t="s">
        <v>41</v>
      </c>
      <c r="F18" s="7" t="s">
        <v>30</v>
      </c>
      <c r="G18" s="7" t="s">
        <v>31</v>
      </c>
      <c r="H18" s="7" t="s">
        <v>32</v>
      </c>
      <c r="I18" s="8">
        <v>484819.18</v>
      </c>
      <c r="J18" s="8"/>
      <c r="K18" s="8">
        <f>Tabela136798101112[[#This Row],[Recursos financeiros (R$)  - 2024 - Atualizado 2024]]-Tabela136798101112[[#This Row],[Recursos financeiros (R$)  - 2024 - Atualizado 2025]]</f>
        <v>484819.18</v>
      </c>
      <c r="L18" s="8">
        <v>2000000</v>
      </c>
      <c r="M18" s="8">
        <v>2257297.71</v>
      </c>
      <c r="N18" s="8">
        <f>Tabela136798101112[[#This Row],[Recursos financeiros (R$)  - 2025 - Atualizado 2024]]-Tabela136798101112[[#This Row],[Recursos financeiros (R$)  - 2025 - Atualizado 2025]]</f>
        <v>-257297.70999999996</v>
      </c>
      <c r="O18" s="8">
        <v>1750000</v>
      </c>
      <c r="P18" s="8">
        <f>Tabela136798101112[[#This Row],[Recursos financeiros (R$)  - 2026 - Atualizado 2024]]+2986602.66</f>
        <v>4736602.66</v>
      </c>
      <c r="Q18" s="8">
        <f>Tabela136798101112[[#This Row],[Recursos financeiros (R$)  - 2026 - Atualizado 2024]]-Tabela136798101112[[#This Row],[Recursos financeiros (R$)  - 2026 - Atualizado 2025]]</f>
        <v>-2986602.66</v>
      </c>
      <c r="R18" s="8">
        <v>1750000</v>
      </c>
      <c r="S18" s="8"/>
      <c r="T18" s="8">
        <f>Tabela136798101112[[#This Row],[Recursos financeiros (R$)  - 2027 - Atualizado 2024]]-Tabela136798101112[[#This Row],[Recursos financeiros (R$)  - 2027 - Atualizado 2025]]</f>
        <v>1750000</v>
      </c>
      <c r="U18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6993900.3700000001</v>
      </c>
      <c r="V18" s="8"/>
      <c r="W18" s="7" t="s">
        <v>35</v>
      </c>
      <c r="X18" s="9"/>
    </row>
    <row r="19" spans="1:24" ht="36" x14ac:dyDescent="0.25">
      <c r="A19" s="14" t="s">
        <v>25</v>
      </c>
      <c r="B19" s="7" t="s">
        <v>235</v>
      </c>
      <c r="C19" s="7" t="s">
        <v>68</v>
      </c>
      <c r="D19" s="7" t="s">
        <v>31</v>
      </c>
      <c r="E19" s="7" t="s">
        <v>41</v>
      </c>
      <c r="F19" s="7" t="s">
        <v>30</v>
      </c>
      <c r="G19" s="7" t="s">
        <v>31</v>
      </c>
      <c r="H19" s="7" t="s">
        <v>32</v>
      </c>
      <c r="I19" s="8">
        <v>1499923.35</v>
      </c>
      <c r="J19" s="8"/>
      <c r="K19" s="8">
        <f>Tabela136798101112[[#This Row],[Recursos financeiros (R$)  - 2024 - Atualizado 2024]]-Tabela136798101112[[#This Row],[Recursos financeiros (R$)  - 2024 - Atualizado 2025]]</f>
        <v>1499923.35</v>
      </c>
      <c r="L19" s="8">
        <v>0</v>
      </c>
      <c r="M19" s="8">
        <v>266805.42</v>
      </c>
      <c r="N19" s="8">
        <f>Tabela136798101112[[#This Row],[Recursos financeiros (R$)  - 2025 - Atualizado 2024]]-Tabela136798101112[[#This Row],[Recursos financeiros (R$)  - 2025 - Atualizado 2025]]</f>
        <v>-266805.42</v>
      </c>
      <c r="O19" s="8">
        <v>0</v>
      </c>
      <c r="P19" s="8">
        <f>Tabela136798101112[[#This Row],[Recursos financeiros (R$)  - 2026 - Atualizado 2024]]+2986602.66</f>
        <v>2986602.66</v>
      </c>
      <c r="Q19" s="8">
        <f>Tabela136798101112[[#This Row],[Recursos financeiros (R$)  - 2026 - Atualizado 2024]]-Tabela136798101112[[#This Row],[Recursos financeiros (R$)  - 2026 - Atualizado 2025]]</f>
        <v>-2986602.66</v>
      </c>
      <c r="R19" s="8">
        <v>0</v>
      </c>
      <c r="S19" s="8"/>
      <c r="T19" s="8">
        <f>Tabela136798101112[[#This Row],[Recursos financeiros (R$)  - 2027 - Atualizado 2024]]-Tabela136798101112[[#This Row],[Recursos financeiros (R$)  - 2027 - Atualizado 2025]]</f>
        <v>0</v>
      </c>
      <c r="U19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3253408.08</v>
      </c>
      <c r="V19" s="8"/>
      <c r="W19" s="7" t="s">
        <v>33</v>
      </c>
      <c r="X19" s="9"/>
    </row>
    <row r="20" spans="1:24" ht="36" x14ac:dyDescent="0.25">
      <c r="A20" s="7" t="s">
        <v>25</v>
      </c>
      <c r="B20" s="7" t="s">
        <v>235</v>
      </c>
      <c r="C20" s="7" t="s">
        <v>69</v>
      </c>
      <c r="D20" s="7" t="s">
        <v>31</v>
      </c>
      <c r="E20" s="7" t="s">
        <v>41</v>
      </c>
      <c r="F20" s="7" t="s">
        <v>30</v>
      </c>
      <c r="G20" s="7" t="s">
        <v>31</v>
      </c>
      <c r="H20" s="7" t="s">
        <v>32</v>
      </c>
      <c r="I20" s="8">
        <v>230563.3</v>
      </c>
      <c r="J20" s="8"/>
      <c r="K20" s="8">
        <f>Tabela136798101112[[#This Row],[Recursos financeiros (R$)  - 2024 - Atualizado 2024]]-Tabela136798101112[[#This Row],[Recursos financeiros (R$)  - 2024 - Atualizado 2025]]</f>
        <v>230563.3</v>
      </c>
      <c r="L20" s="8">
        <v>2000000</v>
      </c>
      <c r="M20" s="8">
        <v>1772652.96</v>
      </c>
      <c r="N20" s="8">
        <f>Tabela136798101112[[#This Row],[Recursos financeiros (R$)  - 2025 - Atualizado 2024]]-Tabela136798101112[[#This Row],[Recursos financeiros (R$)  - 2025 - Atualizado 2025]]</f>
        <v>227347.04000000004</v>
      </c>
      <c r="O20" s="8">
        <v>1250000</v>
      </c>
      <c r="P20" s="8">
        <f>Tabela136798101112[[#This Row],[Recursos financeiros (R$)  - 2026 - Atualizado 2024]]+2986602.66</f>
        <v>4236602.66</v>
      </c>
      <c r="Q20" s="8">
        <f>Tabela136798101112[[#This Row],[Recursos financeiros (R$)  - 2026 - Atualizado 2024]]-Tabela136798101112[[#This Row],[Recursos financeiros (R$)  - 2026 - Atualizado 2025]]</f>
        <v>-2986602.66</v>
      </c>
      <c r="R20" s="8">
        <v>1250000</v>
      </c>
      <c r="S20" s="8"/>
      <c r="T20" s="8">
        <f>Tabela136798101112[[#This Row],[Recursos financeiros (R$)  - 2027 - Atualizado 2024]]-Tabela136798101112[[#This Row],[Recursos financeiros (R$)  - 2027 - Atualizado 2025]]</f>
        <v>1250000</v>
      </c>
      <c r="U20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6009255.6200000001</v>
      </c>
      <c r="V20" s="8"/>
      <c r="W20" s="7" t="s">
        <v>35</v>
      </c>
      <c r="X20" s="9"/>
    </row>
    <row r="21" spans="1:24" ht="45" x14ac:dyDescent="0.25">
      <c r="A21" s="7" t="s">
        <v>25</v>
      </c>
      <c r="B21" s="7" t="s">
        <v>74</v>
      </c>
      <c r="C21" s="7" t="s">
        <v>71</v>
      </c>
      <c r="D21" s="7" t="s">
        <v>72</v>
      </c>
      <c r="E21" s="7" t="s">
        <v>73</v>
      </c>
      <c r="F21" s="7" t="s">
        <v>30</v>
      </c>
      <c r="G21" s="7" t="s">
        <v>46</v>
      </c>
      <c r="H21" s="7" t="s">
        <v>47</v>
      </c>
      <c r="I21" s="11">
        <v>0</v>
      </c>
      <c r="J21" s="11"/>
      <c r="K21" s="8">
        <f>Tabela136798101112[[#This Row],[Recursos financeiros (R$)  - 2024 - Atualizado 2024]]-Tabela136798101112[[#This Row],[Recursos financeiros (R$)  - 2024 - Atualizado 2025]]</f>
        <v>0</v>
      </c>
      <c r="L21" s="12">
        <v>0</v>
      </c>
      <c r="M21" s="12">
        <v>0</v>
      </c>
      <c r="N21" s="8">
        <f>Tabela136798101112[[#This Row],[Recursos financeiros (R$)  - 2025 - Atualizado 2024]]-Tabela136798101112[[#This Row],[Recursos financeiros (R$)  - 2025 - Atualizado 2025]]</f>
        <v>0</v>
      </c>
      <c r="O21" s="8">
        <v>0</v>
      </c>
      <c r="P21" s="8">
        <f>Tabela136798101112[[#This Row],[Recursos financeiros (R$)  - 2026 - Atualizado 2024]]+2986602.66</f>
        <v>2986602.66</v>
      </c>
      <c r="Q21" s="8">
        <f>Tabela136798101112[[#This Row],[Recursos financeiros (R$)  - 2026 - Atualizado 2024]]-Tabela136798101112[[#This Row],[Recursos financeiros (R$)  - 2026 - Atualizado 2025]]</f>
        <v>-2986602.66</v>
      </c>
      <c r="R21" s="8">
        <v>0</v>
      </c>
      <c r="S21" s="8"/>
      <c r="T21" s="8">
        <f>Tabela136798101112[[#This Row],[Recursos financeiros (R$)  - 2027 - Atualizado 2024]]-Tabela136798101112[[#This Row],[Recursos financeiros (R$)  - 2027 - Atualizado 2025]]</f>
        <v>0</v>
      </c>
      <c r="U21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21" s="8"/>
      <c r="W21" s="7" t="s">
        <v>35</v>
      </c>
      <c r="X21" s="9"/>
    </row>
    <row r="22" spans="1:24" ht="45" x14ac:dyDescent="0.25">
      <c r="A22" s="7" t="s">
        <v>25</v>
      </c>
      <c r="B22" s="7" t="s">
        <v>74</v>
      </c>
      <c r="C22" s="7" t="s">
        <v>71</v>
      </c>
      <c r="D22" s="7" t="s">
        <v>72</v>
      </c>
      <c r="E22" s="7" t="s">
        <v>73</v>
      </c>
      <c r="F22" s="7" t="s">
        <v>30</v>
      </c>
      <c r="G22" s="7" t="s">
        <v>46</v>
      </c>
      <c r="H22" s="7" t="s">
        <v>47</v>
      </c>
      <c r="I22" s="11">
        <v>0</v>
      </c>
      <c r="J22" s="11">
        <v>0</v>
      </c>
      <c r="K22" s="8">
        <f>Tabela136798101112[[#This Row],[Recursos financeiros (R$)  - 2024 - Atualizado 2024]]-Tabela136798101112[[#This Row],[Recursos financeiros (R$)  - 2024 - Atualizado 2025]]</f>
        <v>0</v>
      </c>
      <c r="L22" s="8">
        <v>0</v>
      </c>
      <c r="M22" s="8">
        <v>0</v>
      </c>
      <c r="N22" s="8">
        <f>Tabela136798101112[[#This Row],[Recursos financeiros (R$)  - 2025 - Atualizado 2024]]-Tabela136798101112[[#This Row],[Recursos financeiros (R$)  - 2025 - Atualizado 2025]]</f>
        <v>0</v>
      </c>
      <c r="O22" s="8">
        <v>0</v>
      </c>
      <c r="P22" s="8">
        <f>Tabela136798101112[[#This Row],[Recursos financeiros (R$)  - 2026 - Atualizado 2024]]+2986602.66</f>
        <v>2986602.66</v>
      </c>
      <c r="Q22" s="8">
        <f>Tabela136798101112[[#This Row],[Recursos financeiros (R$)  - 2026 - Atualizado 2024]]-Tabela136798101112[[#This Row],[Recursos financeiros (R$)  - 2026 - Atualizado 2025]]</f>
        <v>-2986602.66</v>
      </c>
      <c r="R22" s="8">
        <v>0</v>
      </c>
      <c r="S22" s="8"/>
      <c r="T22" s="8">
        <f>Tabela136798101112[[#This Row],[Recursos financeiros (R$)  - 2027 - Atualizado 2024]]-Tabela136798101112[[#This Row],[Recursos financeiros (R$)  - 2027 - Atualizado 2025]]</f>
        <v>0</v>
      </c>
      <c r="U22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22" s="8"/>
      <c r="W22" s="7" t="s">
        <v>75</v>
      </c>
      <c r="X22" s="13" t="s">
        <v>76</v>
      </c>
    </row>
    <row r="23" spans="1:24" ht="108" x14ac:dyDescent="0.25">
      <c r="A23" s="7" t="s">
        <v>25</v>
      </c>
      <c r="B23" s="7" t="s">
        <v>236</v>
      </c>
      <c r="C23" s="7" t="s">
        <v>77</v>
      </c>
      <c r="D23" s="7" t="s">
        <v>28</v>
      </c>
      <c r="E23" s="7" t="s">
        <v>45</v>
      </c>
      <c r="F23" s="7" t="s">
        <v>30</v>
      </c>
      <c r="G23" s="7" t="s">
        <v>46</v>
      </c>
      <c r="H23" s="7" t="s">
        <v>52</v>
      </c>
      <c r="I23" s="11">
        <v>0</v>
      </c>
      <c r="J23" s="11"/>
      <c r="K23" s="8">
        <f>Tabela136798101112[[#This Row],[Recursos financeiros (R$)  - 2024 - Atualizado 2024]]-Tabela136798101112[[#This Row],[Recursos financeiros (R$)  - 2024 - Atualizado 2025]]</f>
        <v>0</v>
      </c>
      <c r="L23" s="8">
        <v>0</v>
      </c>
      <c r="M23" s="8">
        <v>0</v>
      </c>
      <c r="N23" s="8">
        <f>Tabela136798101112[[#This Row],[Recursos financeiros (R$)  - 2025 - Atualizado 2024]]-Tabela136798101112[[#This Row],[Recursos financeiros (R$)  - 2025 - Atualizado 2025]]</f>
        <v>0</v>
      </c>
      <c r="O23" s="8">
        <v>2000000</v>
      </c>
      <c r="P23" s="8">
        <f>Tabela136798101112[[#This Row],[Recursos financeiros (R$)  - 2026 - Atualizado 2024]]+2986602.66</f>
        <v>4986602.66</v>
      </c>
      <c r="Q23" s="8">
        <f>Tabela136798101112[[#This Row],[Recursos financeiros (R$)  - 2026 - Atualizado 2024]]-Tabela136798101112[[#This Row],[Recursos financeiros (R$)  - 2026 - Atualizado 2025]]</f>
        <v>-2986602.66</v>
      </c>
      <c r="R23" s="8">
        <v>0</v>
      </c>
      <c r="S23" s="8"/>
      <c r="T23" s="8">
        <f>Tabela136798101112[[#This Row],[Recursos financeiros (R$)  - 2027 - Atualizado 2024]]-Tabela136798101112[[#This Row],[Recursos financeiros (R$)  - 2027 - Atualizado 2025]]</f>
        <v>0</v>
      </c>
      <c r="U23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4986602.66</v>
      </c>
      <c r="V23" s="8"/>
      <c r="W23" s="7" t="s">
        <v>35</v>
      </c>
      <c r="X23" s="9"/>
    </row>
    <row r="24" spans="1:24" ht="108" x14ac:dyDescent="0.25">
      <c r="A24" s="7" t="s">
        <v>25</v>
      </c>
      <c r="B24" s="7" t="s">
        <v>237</v>
      </c>
      <c r="C24" s="7" t="s">
        <v>78</v>
      </c>
      <c r="D24" s="7" t="s">
        <v>28</v>
      </c>
      <c r="E24" s="7" t="s">
        <v>45</v>
      </c>
      <c r="F24" s="7" t="s">
        <v>30</v>
      </c>
      <c r="G24" s="7" t="s">
        <v>46</v>
      </c>
      <c r="H24" s="7" t="s">
        <v>79</v>
      </c>
      <c r="I24" s="11">
        <v>0</v>
      </c>
      <c r="J24" s="11"/>
      <c r="K24" s="8">
        <f>Tabela136798101112[[#This Row],[Recursos financeiros (R$)  - 2024 - Atualizado 2024]]-Tabela136798101112[[#This Row],[Recursos financeiros (R$)  - 2024 - Atualizado 2025]]</f>
        <v>0</v>
      </c>
      <c r="L24" s="8">
        <v>0</v>
      </c>
      <c r="M24" s="8">
        <v>0</v>
      </c>
      <c r="N24" s="8">
        <f>Tabela136798101112[[#This Row],[Recursos financeiros (R$)  - 2025 - Atualizado 2024]]-Tabela136798101112[[#This Row],[Recursos financeiros (R$)  - 2025 - Atualizado 2025]]</f>
        <v>0</v>
      </c>
      <c r="O24" s="8">
        <v>2250000</v>
      </c>
      <c r="P24" s="8">
        <f>Tabela136798101112[[#This Row],[Recursos financeiros (R$)  - 2026 - Atualizado 2024]]+2986602.66</f>
        <v>5236602.66</v>
      </c>
      <c r="Q24" s="8">
        <f>Tabela136798101112[[#This Row],[Recursos financeiros (R$)  - 2026 - Atualizado 2024]]-Tabela136798101112[[#This Row],[Recursos financeiros (R$)  - 2026 - Atualizado 2025]]</f>
        <v>-2986602.66</v>
      </c>
      <c r="R24" s="8">
        <v>0</v>
      </c>
      <c r="S24" s="8"/>
      <c r="T24" s="8">
        <f>Tabela136798101112[[#This Row],[Recursos financeiros (R$)  - 2027 - Atualizado 2024]]-Tabela136798101112[[#This Row],[Recursos financeiros (R$)  - 2027 - Atualizado 2025]]</f>
        <v>0</v>
      </c>
      <c r="U24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5236602.66</v>
      </c>
      <c r="V24" s="8"/>
      <c r="W24" s="7" t="s">
        <v>35</v>
      </c>
      <c r="X24" s="9"/>
    </row>
    <row r="25" spans="1:24" ht="99" x14ac:dyDescent="0.25">
      <c r="A25" s="7" t="s">
        <v>25</v>
      </c>
      <c r="B25" s="7" t="s">
        <v>238</v>
      </c>
      <c r="C25" s="7" t="s">
        <v>81</v>
      </c>
      <c r="D25" s="7" t="s">
        <v>28</v>
      </c>
      <c r="E25" s="7" t="s">
        <v>45</v>
      </c>
      <c r="F25" s="7" t="s">
        <v>30</v>
      </c>
      <c r="G25" s="7" t="s">
        <v>46</v>
      </c>
      <c r="H25" s="7" t="s">
        <v>79</v>
      </c>
      <c r="I25" s="11">
        <v>0</v>
      </c>
      <c r="J25" s="11"/>
      <c r="K25" s="8">
        <f>Tabela136798101112[[#This Row],[Recursos financeiros (R$)  - 2024 - Atualizado 2024]]-Tabela136798101112[[#This Row],[Recursos financeiros (R$)  - 2024 - Atualizado 2025]]</f>
        <v>0</v>
      </c>
      <c r="L25" s="8">
        <v>0</v>
      </c>
      <c r="M25" s="8">
        <v>0</v>
      </c>
      <c r="N25" s="8">
        <f>Tabela136798101112[[#This Row],[Recursos financeiros (R$)  - 2025 - Atualizado 2024]]-Tabela136798101112[[#This Row],[Recursos financeiros (R$)  - 2025 - Atualizado 2025]]</f>
        <v>0</v>
      </c>
      <c r="O25" s="8">
        <v>0</v>
      </c>
      <c r="P25" s="8">
        <f>Tabela136798101112[[#This Row],[Recursos financeiros (R$)  - 2026 - Atualizado 2024]]+2986602.66</f>
        <v>2986602.66</v>
      </c>
      <c r="Q25" s="8">
        <f>Tabela136798101112[[#This Row],[Recursos financeiros (R$)  - 2026 - Atualizado 2024]]-Tabela136798101112[[#This Row],[Recursos financeiros (R$)  - 2026 - Atualizado 2025]]</f>
        <v>-2986602.66</v>
      </c>
      <c r="R25" s="8">
        <v>2550000</v>
      </c>
      <c r="S25" s="8"/>
      <c r="T25" s="8">
        <f>Tabela136798101112[[#This Row],[Recursos financeiros (R$)  - 2027 - Atualizado 2024]]-Tabela136798101112[[#This Row],[Recursos financeiros (R$)  - 2027 - Atualizado 2025]]</f>
        <v>2550000</v>
      </c>
      <c r="U25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25" s="8"/>
      <c r="W25" s="7" t="s">
        <v>35</v>
      </c>
      <c r="X25" s="9"/>
    </row>
    <row r="26" spans="1:24" ht="117" x14ac:dyDescent="0.25">
      <c r="A26" s="7" t="s">
        <v>25</v>
      </c>
      <c r="B26" s="7" t="s">
        <v>239</v>
      </c>
      <c r="C26" s="7" t="s">
        <v>82</v>
      </c>
      <c r="D26" s="7" t="s">
        <v>28</v>
      </c>
      <c r="E26" s="7" t="s">
        <v>45</v>
      </c>
      <c r="F26" s="7" t="s">
        <v>30</v>
      </c>
      <c r="G26" s="7" t="s">
        <v>46</v>
      </c>
      <c r="H26" s="7" t="s">
        <v>79</v>
      </c>
      <c r="I26" s="11">
        <v>0</v>
      </c>
      <c r="J26" s="11"/>
      <c r="K26" s="8">
        <f>Tabela136798101112[[#This Row],[Recursos financeiros (R$)  - 2024 - Atualizado 2024]]-Tabela136798101112[[#This Row],[Recursos financeiros (R$)  - 2024 - Atualizado 2025]]</f>
        <v>0</v>
      </c>
      <c r="L26" s="8">
        <v>0</v>
      </c>
      <c r="M26" s="8">
        <v>0</v>
      </c>
      <c r="N26" s="8">
        <f>Tabela136798101112[[#This Row],[Recursos financeiros (R$)  - 2025 - Atualizado 2024]]-Tabela136798101112[[#This Row],[Recursos financeiros (R$)  - 2025 - Atualizado 2025]]</f>
        <v>0</v>
      </c>
      <c r="O26" s="8">
        <v>0</v>
      </c>
      <c r="P26" s="8">
        <f>Tabela136798101112[[#This Row],[Recursos financeiros (R$)  - 2026 - Atualizado 2024]]+2986602.66</f>
        <v>2986602.66</v>
      </c>
      <c r="Q26" s="8">
        <f>Tabela136798101112[[#This Row],[Recursos financeiros (R$)  - 2026 - Atualizado 2024]]-Tabela136798101112[[#This Row],[Recursos financeiros (R$)  - 2026 - Atualizado 2025]]</f>
        <v>-2986602.66</v>
      </c>
      <c r="R26" s="8">
        <v>1200000</v>
      </c>
      <c r="S26" s="8"/>
      <c r="T26" s="8">
        <f>Tabela136798101112[[#This Row],[Recursos financeiros (R$)  - 2027 - Atualizado 2024]]-Tabela136798101112[[#This Row],[Recursos financeiros (R$)  - 2027 - Atualizado 2025]]</f>
        <v>1200000</v>
      </c>
      <c r="U26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26" s="8"/>
      <c r="W26" s="7" t="s">
        <v>35</v>
      </c>
      <c r="X26" s="9"/>
    </row>
    <row r="27" spans="1:24" ht="27" x14ac:dyDescent="0.25">
      <c r="A27" s="7" t="s">
        <v>25</v>
      </c>
      <c r="B27" s="7" t="s">
        <v>240</v>
      </c>
      <c r="C27" s="7" t="s">
        <v>84</v>
      </c>
      <c r="D27" s="7" t="s">
        <v>28</v>
      </c>
      <c r="E27" s="7" t="s">
        <v>85</v>
      </c>
      <c r="F27" s="7" t="s">
        <v>30</v>
      </c>
      <c r="G27" s="7" t="s">
        <v>46</v>
      </c>
      <c r="H27" s="7" t="s">
        <v>86</v>
      </c>
      <c r="I27" s="11">
        <v>0</v>
      </c>
      <c r="J27" s="11"/>
      <c r="K27" s="8">
        <f>Tabela136798101112[[#This Row],[Recursos financeiros (R$)  - 2024 - Atualizado 2024]]-Tabela136798101112[[#This Row],[Recursos financeiros (R$)  - 2024 - Atualizado 2025]]</f>
        <v>0</v>
      </c>
      <c r="L27" s="12">
        <v>0</v>
      </c>
      <c r="M27" s="12">
        <v>0</v>
      </c>
      <c r="N27" s="8">
        <f>Tabela136798101112[[#This Row],[Recursos financeiros (R$)  - 2025 - Atualizado 2024]]-Tabela136798101112[[#This Row],[Recursos financeiros (R$)  - 2025 - Atualizado 2025]]</f>
        <v>0</v>
      </c>
      <c r="O27" s="8">
        <v>71428.56</v>
      </c>
      <c r="P27" s="8">
        <f>Tabela136798101112[[#This Row],[Recursos financeiros (R$)  - 2026 - Atualizado 2024]]+2986602.66</f>
        <v>3058031.22</v>
      </c>
      <c r="Q27" s="8">
        <f>Tabela136798101112[[#This Row],[Recursos financeiros (R$)  - 2026 - Atualizado 2024]]-Tabela136798101112[[#This Row],[Recursos financeiros (R$)  - 2026 - Atualizado 2025]]</f>
        <v>-2986602.66</v>
      </c>
      <c r="R27" s="8">
        <v>0</v>
      </c>
      <c r="S27" s="8"/>
      <c r="T27" s="8">
        <f>Tabela136798101112[[#This Row],[Recursos financeiros (R$)  - 2027 - Atualizado 2024]]-Tabela136798101112[[#This Row],[Recursos financeiros (R$)  - 2027 - Atualizado 2025]]</f>
        <v>0</v>
      </c>
      <c r="U27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3058031.22</v>
      </c>
      <c r="V27" s="8"/>
      <c r="W27" s="7" t="s">
        <v>35</v>
      </c>
      <c r="X27" s="9"/>
    </row>
    <row r="28" spans="1:24" ht="27" x14ac:dyDescent="0.25">
      <c r="A28" s="7" t="s">
        <v>87</v>
      </c>
      <c r="B28" s="7" t="s">
        <v>241</v>
      </c>
      <c r="C28" s="7" t="s">
        <v>88</v>
      </c>
      <c r="D28" s="7" t="s">
        <v>28</v>
      </c>
      <c r="E28" s="7" t="s">
        <v>45</v>
      </c>
      <c r="F28" s="7" t="s">
        <v>30</v>
      </c>
      <c r="G28" s="7" t="s">
        <v>89</v>
      </c>
      <c r="H28" s="7" t="s">
        <v>90</v>
      </c>
      <c r="I28" s="11">
        <v>0</v>
      </c>
      <c r="J28" s="11"/>
      <c r="K28" s="8">
        <f>Tabela136798101112[[#This Row],[Recursos financeiros (R$)  - 2024 - Atualizado 2024]]-Tabela136798101112[[#This Row],[Recursos financeiros (R$)  - 2024 - Atualizado 2025]]</f>
        <v>0</v>
      </c>
      <c r="L28" s="8">
        <v>0</v>
      </c>
      <c r="M28" s="8">
        <v>0</v>
      </c>
      <c r="N28" s="8">
        <f>Tabela136798101112[[#This Row],[Recursos financeiros (R$)  - 2025 - Atualizado 2024]]-Tabela136798101112[[#This Row],[Recursos financeiros (R$)  - 2025 - Atualizado 2025]]</f>
        <v>0</v>
      </c>
      <c r="O28" s="8">
        <v>0</v>
      </c>
      <c r="P28" s="8">
        <f>Tabela136798101112[[#This Row],[Recursos financeiros (R$)  - 2026 - Atualizado 2024]]+2986602.66</f>
        <v>2986602.66</v>
      </c>
      <c r="Q28" s="8">
        <f>Tabela136798101112[[#This Row],[Recursos financeiros (R$)  - 2026 - Atualizado 2024]]-Tabela136798101112[[#This Row],[Recursos financeiros (R$)  - 2026 - Atualizado 2025]]</f>
        <v>-2986602.66</v>
      </c>
      <c r="R28" s="8">
        <v>1500000</v>
      </c>
      <c r="S28" s="8"/>
      <c r="T28" s="8">
        <f>Tabela136798101112[[#This Row],[Recursos financeiros (R$)  - 2027 - Atualizado 2024]]-Tabela136798101112[[#This Row],[Recursos financeiros (R$)  - 2027 - Atualizado 2025]]</f>
        <v>1500000</v>
      </c>
      <c r="U28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28" s="8"/>
      <c r="W28" s="7" t="s">
        <v>35</v>
      </c>
      <c r="X28" s="9"/>
    </row>
    <row r="29" spans="1:24" ht="108" x14ac:dyDescent="0.25">
      <c r="A29" s="7" t="s">
        <v>87</v>
      </c>
      <c r="B29" s="7" t="s">
        <v>91</v>
      </c>
      <c r="C29" s="7" t="s">
        <v>92</v>
      </c>
      <c r="D29" s="7" t="s">
        <v>28</v>
      </c>
      <c r="E29" s="7" t="s">
        <v>45</v>
      </c>
      <c r="F29" s="7" t="s">
        <v>30</v>
      </c>
      <c r="G29" s="7" t="s">
        <v>89</v>
      </c>
      <c r="H29" s="7" t="s">
        <v>90</v>
      </c>
      <c r="I29" s="11">
        <v>0</v>
      </c>
      <c r="J29" s="11"/>
      <c r="K29" s="8">
        <f>Tabela136798101112[[#This Row],[Recursos financeiros (R$)  - 2024 - Atualizado 2024]]-Tabela136798101112[[#This Row],[Recursos financeiros (R$)  - 2024 - Atualizado 2025]]</f>
        <v>0</v>
      </c>
      <c r="L29" s="8">
        <v>0</v>
      </c>
      <c r="M29" s="8">
        <v>0</v>
      </c>
      <c r="N29" s="8">
        <f>Tabela136798101112[[#This Row],[Recursos financeiros (R$)  - 2025 - Atualizado 2024]]-Tabela136798101112[[#This Row],[Recursos financeiros (R$)  - 2025 - Atualizado 2025]]</f>
        <v>0</v>
      </c>
      <c r="O29" s="8">
        <v>0</v>
      </c>
      <c r="P29" s="8">
        <f>Tabela136798101112[[#This Row],[Recursos financeiros (R$)  - 2026 - Atualizado 2024]]+2986602.66</f>
        <v>2986602.66</v>
      </c>
      <c r="Q29" s="8">
        <f>Tabela136798101112[[#This Row],[Recursos financeiros (R$)  - 2026 - Atualizado 2024]]-Tabela136798101112[[#This Row],[Recursos financeiros (R$)  - 2026 - Atualizado 2025]]</f>
        <v>-2986602.66</v>
      </c>
      <c r="R29" s="8">
        <v>0</v>
      </c>
      <c r="S29" s="8"/>
      <c r="T29" s="8">
        <f>Tabela136798101112[[#This Row],[Recursos financeiros (R$)  - 2027 - Atualizado 2024]]-Tabela136798101112[[#This Row],[Recursos financeiros (R$)  - 2027 - Atualizado 2025]]</f>
        <v>0</v>
      </c>
      <c r="U29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29" s="8"/>
      <c r="W29" s="7" t="s">
        <v>35</v>
      </c>
      <c r="X29" s="9"/>
    </row>
    <row r="30" spans="1:24" ht="45" x14ac:dyDescent="0.25">
      <c r="A30" s="7" t="s">
        <v>93</v>
      </c>
      <c r="B30" s="7" t="s">
        <v>242</v>
      </c>
      <c r="C30" s="7" t="s">
        <v>95</v>
      </c>
      <c r="D30" s="7" t="s">
        <v>28</v>
      </c>
      <c r="E30" s="7" t="s">
        <v>45</v>
      </c>
      <c r="F30" s="7" t="s">
        <v>30</v>
      </c>
      <c r="G30" s="7" t="s">
        <v>46</v>
      </c>
      <c r="H30" s="7" t="s">
        <v>47</v>
      </c>
      <c r="I30" s="11">
        <v>0</v>
      </c>
      <c r="J30" s="11"/>
      <c r="K30" s="8">
        <f>Tabela136798101112[[#This Row],[Recursos financeiros (R$)  - 2024 - Atualizado 2024]]-Tabela136798101112[[#This Row],[Recursos financeiros (R$)  - 2024 - Atualizado 2025]]</f>
        <v>0</v>
      </c>
      <c r="L30" s="8">
        <v>0</v>
      </c>
      <c r="M30" s="8">
        <v>0</v>
      </c>
      <c r="N30" s="8">
        <f>Tabela136798101112[[#This Row],[Recursos financeiros (R$)  - 2025 - Atualizado 2024]]-Tabela136798101112[[#This Row],[Recursos financeiros (R$)  - 2025 - Atualizado 2025]]</f>
        <v>0</v>
      </c>
      <c r="O30" s="8">
        <v>1000000</v>
      </c>
      <c r="P30" s="8">
        <f>Tabela136798101112[[#This Row],[Recursos financeiros (R$)  - 2026 - Atualizado 2024]]+2986602.66</f>
        <v>3986602.66</v>
      </c>
      <c r="Q30" s="8">
        <f>Tabela136798101112[[#This Row],[Recursos financeiros (R$)  - 2026 - Atualizado 2024]]-Tabela136798101112[[#This Row],[Recursos financeiros (R$)  - 2026 - Atualizado 2025]]</f>
        <v>-2986602.66</v>
      </c>
      <c r="R30" s="8">
        <v>1200000</v>
      </c>
      <c r="S30" s="8"/>
      <c r="T30" s="8">
        <f>Tabela136798101112[[#This Row],[Recursos financeiros (R$)  - 2027 - Atualizado 2024]]-Tabela136798101112[[#This Row],[Recursos financeiros (R$)  - 2027 - Atualizado 2025]]</f>
        <v>1200000</v>
      </c>
      <c r="U30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3986602.66</v>
      </c>
      <c r="V30" s="8"/>
      <c r="W30" s="7" t="s">
        <v>35</v>
      </c>
      <c r="X30" s="9"/>
    </row>
    <row r="31" spans="1:24" ht="45" x14ac:dyDescent="0.25">
      <c r="A31" s="7" t="s">
        <v>93</v>
      </c>
      <c r="B31" s="7" t="s">
        <v>96</v>
      </c>
      <c r="C31" s="7" t="s">
        <v>97</v>
      </c>
      <c r="D31" s="7" t="s">
        <v>28</v>
      </c>
      <c r="E31" s="7" t="s">
        <v>45</v>
      </c>
      <c r="F31" s="7" t="s">
        <v>30</v>
      </c>
      <c r="G31" s="7" t="s">
        <v>89</v>
      </c>
      <c r="H31" s="7" t="s">
        <v>89</v>
      </c>
      <c r="I31" s="11">
        <v>0</v>
      </c>
      <c r="J31" s="11"/>
      <c r="K31" s="8">
        <f>Tabela136798101112[[#This Row],[Recursos financeiros (R$)  - 2024 - Atualizado 2024]]-Tabela136798101112[[#This Row],[Recursos financeiros (R$)  - 2024 - Atualizado 2025]]</f>
        <v>0</v>
      </c>
      <c r="L31" s="8">
        <v>0</v>
      </c>
      <c r="M31" s="8">
        <v>0</v>
      </c>
      <c r="N31" s="8">
        <f>Tabela136798101112[[#This Row],[Recursos financeiros (R$)  - 2025 - Atualizado 2024]]-Tabela136798101112[[#This Row],[Recursos financeiros (R$)  - 2025 - Atualizado 2025]]</f>
        <v>0</v>
      </c>
      <c r="O31" s="8">
        <v>1000000</v>
      </c>
      <c r="P31" s="8">
        <f>Tabela136798101112[[#This Row],[Recursos financeiros (R$)  - 2026 - Atualizado 2024]]+2986602.66</f>
        <v>3986602.66</v>
      </c>
      <c r="Q31" s="8">
        <f>Tabela136798101112[[#This Row],[Recursos financeiros (R$)  - 2026 - Atualizado 2024]]-Tabela136798101112[[#This Row],[Recursos financeiros (R$)  - 2026 - Atualizado 2025]]</f>
        <v>-2986602.66</v>
      </c>
      <c r="R31" s="8">
        <v>0</v>
      </c>
      <c r="S31" s="8"/>
      <c r="T31" s="8">
        <f>Tabela136798101112[[#This Row],[Recursos financeiros (R$)  - 2027 - Atualizado 2024]]-Tabela136798101112[[#This Row],[Recursos financeiros (R$)  - 2027 - Atualizado 2025]]</f>
        <v>0</v>
      </c>
      <c r="U31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3986602.66</v>
      </c>
      <c r="V31" s="8"/>
      <c r="W31" s="7" t="s">
        <v>35</v>
      </c>
      <c r="X31" s="9"/>
    </row>
    <row r="32" spans="1:24" ht="45" x14ac:dyDescent="0.25">
      <c r="A32" s="7" t="s">
        <v>93</v>
      </c>
      <c r="B32" s="7" t="s">
        <v>98</v>
      </c>
      <c r="C32" s="7" t="s">
        <v>99</v>
      </c>
      <c r="D32" s="7" t="s">
        <v>28</v>
      </c>
      <c r="E32" s="7" t="s">
        <v>85</v>
      </c>
      <c r="F32" s="7" t="s">
        <v>100</v>
      </c>
      <c r="G32" s="7" t="s">
        <v>46</v>
      </c>
      <c r="H32" s="7" t="s">
        <v>101</v>
      </c>
      <c r="I32" s="11">
        <v>0</v>
      </c>
      <c r="J32" s="11"/>
      <c r="K32" s="8">
        <f>Tabela136798101112[[#This Row],[Recursos financeiros (R$)  - 2024 - Atualizado 2024]]-Tabela136798101112[[#This Row],[Recursos financeiros (R$)  - 2024 - Atualizado 2025]]</f>
        <v>0</v>
      </c>
      <c r="L32" s="12">
        <v>35714.28</v>
      </c>
      <c r="M32" s="12">
        <v>0</v>
      </c>
      <c r="N32" s="8">
        <f>Tabela136798101112[[#This Row],[Recursos financeiros (R$)  - 2025 - Atualizado 2024]]-Tabela136798101112[[#This Row],[Recursos financeiros (R$)  - 2025 - Atualizado 2025]]</f>
        <v>35714.28</v>
      </c>
      <c r="O32" s="8">
        <v>0</v>
      </c>
      <c r="P32" s="8">
        <f>Tabela136798101112[[#This Row],[Recursos financeiros (R$)  - 2026 - Atualizado 2024]]+2986602.66</f>
        <v>2986602.66</v>
      </c>
      <c r="Q32" s="8">
        <f>Tabela136798101112[[#This Row],[Recursos financeiros (R$)  - 2026 - Atualizado 2024]]-Tabela136798101112[[#This Row],[Recursos financeiros (R$)  - 2026 - Atualizado 2025]]</f>
        <v>-2986602.66</v>
      </c>
      <c r="R32" s="8">
        <v>0</v>
      </c>
      <c r="S32" s="8"/>
      <c r="T32" s="8">
        <f>Tabela136798101112[[#This Row],[Recursos financeiros (R$)  - 2027 - Atualizado 2024]]-Tabela136798101112[[#This Row],[Recursos financeiros (R$)  - 2027 - Atualizado 2025]]</f>
        <v>0</v>
      </c>
      <c r="U32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32" s="8"/>
      <c r="W32" s="7" t="s">
        <v>35</v>
      </c>
      <c r="X32" s="9"/>
    </row>
    <row r="33" spans="1:24" ht="45" x14ac:dyDescent="0.25">
      <c r="A33" s="7" t="s">
        <v>93</v>
      </c>
      <c r="B33" s="7" t="s">
        <v>102</v>
      </c>
      <c r="C33" s="7" t="s">
        <v>103</v>
      </c>
      <c r="D33" s="7" t="s">
        <v>28</v>
      </c>
      <c r="E33" s="7" t="s">
        <v>85</v>
      </c>
      <c r="F33" s="7" t="s">
        <v>100</v>
      </c>
      <c r="G33" s="7" t="s">
        <v>46</v>
      </c>
      <c r="H33" s="7" t="s">
        <v>47</v>
      </c>
      <c r="I33" s="11">
        <v>0</v>
      </c>
      <c r="J33" s="11"/>
      <c r="K33" s="8">
        <f>Tabela136798101112[[#This Row],[Recursos financeiros (R$)  - 2024 - Atualizado 2024]]-Tabela136798101112[[#This Row],[Recursos financeiros (R$)  - 2024 - Atualizado 2025]]</f>
        <v>0</v>
      </c>
      <c r="L33" s="8">
        <v>0</v>
      </c>
      <c r="M33" s="8">
        <v>0</v>
      </c>
      <c r="N33" s="8">
        <f>Tabela136798101112[[#This Row],[Recursos financeiros (R$)  - 2025 - Atualizado 2024]]-Tabela136798101112[[#This Row],[Recursos financeiros (R$)  - 2025 - Atualizado 2025]]</f>
        <v>0</v>
      </c>
      <c r="O33" s="8">
        <v>35714.28</v>
      </c>
      <c r="P33" s="8">
        <f>Tabela136798101112[[#This Row],[Recursos financeiros (R$)  - 2026 - Atualizado 2024]]+2986602.66</f>
        <v>3022316.94</v>
      </c>
      <c r="Q33" s="8">
        <f>Tabela136798101112[[#This Row],[Recursos financeiros (R$)  - 2026 - Atualizado 2024]]-Tabela136798101112[[#This Row],[Recursos financeiros (R$)  - 2026 - Atualizado 2025]]</f>
        <v>-2986602.66</v>
      </c>
      <c r="R33" s="8">
        <v>0</v>
      </c>
      <c r="S33" s="8"/>
      <c r="T33" s="8">
        <f>Tabela136798101112[[#This Row],[Recursos financeiros (R$)  - 2027 - Atualizado 2024]]-Tabela136798101112[[#This Row],[Recursos financeiros (R$)  - 2027 - Atualizado 2025]]</f>
        <v>0</v>
      </c>
      <c r="U33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3022316.94</v>
      </c>
      <c r="V33" s="8"/>
      <c r="W33" s="7" t="s">
        <v>35</v>
      </c>
      <c r="X33" s="9"/>
    </row>
    <row r="34" spans="1:24" ht="36" x14ac:dyDescent="0.25">
      <c r="A34" s="7" t="s">
        <v>104</v>
      </c>
      <c r="B34" s="7" t="s">
        <v>105</v>
      </c>
      <c r="C34" s="7" t="s">
        <v>106</v>
      </c>
      <c r="D34" s="7" t="s">
        <v>28</v>
      </c>
      <c r="E34" s="7" t="s">
        <v>85</v>
      </c>
      <c r="F34" s="7" t="s">
        <v>100</v>
      </c>
      <c r="G34" s="7" t="s">
        <v>46</v>
      </c>
      <c r="H34" s="7" t="s">
        <v>47</v>
      </c>
      <c r="I34" s="11">
        <v>0</v>
      </c>
      <c r="J34" s="11"/>
      <c r="K34" s="8">
        <f>Tabela136798101112[[#This Row],[Recursos financeiros (R$)  - 2024 - Atualizado 2024]]-Tabela136798101112[[#This Row],[Recursos financeiros (R$)  - 2024 - Atualizado 2025]]</f>
        <v>0</v>
      </c>
      <c r="L34" s="12">
        <v>0</v>
      </c>
      <c r="M34" s="12">
        <v>0</v>
      </c>
      <c r="N34" s="8">
        <f>Tabela136798101112[[#This Row],[Recursos financeiros (R$)  - 2025 - Atualizado 2024]]-Tabela136798101112[[#This Row],[Recursos financeiros (R$)  - 2025 - Atualizado 2025]]</f>
        <v>0</v>
      </c>
      <c r="O34" s="8">
        <v>0</v>
      </c>
      <c r="P34" s="8">
        <f>Tabela136798101112[[#This Row],[Recursos financeiros (R$)  - 2026 - Atualizado 2024]]+2986602.66</f>
        <v>2986602.66</v>
      </c>
      <c r="Q34" s="8">
        <f>Tabela136798101112[[#This Row],[Recursos financeiros (R$)  - 2026 - Atualizado 2024]]-Tabela136798101112[[#This Row],[Recursos financeiros (R$)  - 2026 - Atualizado 2025]]</f>
        <v>-2986602.66</v>
      </c>
      <c r="R34" s="8">
        <v>0</v>
      </c>
      <c r="S34" s="8"/>
      <c r="T34" s="8">
        <f>Tabela136798101112[[#This Row],[Recursos financeiros (R$)  - 2027 - Atualizado 2024]]-Tabela136798101112[[#This Row],[Recursos financeiros (R$)  - 2027 - Atualizado 2025]]</f>
        <v>0</v>
      </c>
      <c r="U34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34" s="8"/>
      <c r="W34" s="7" t="s">
        <v>35</v>
      </c>
      <c r="X34" s="9"/>
    </row>
    <row r="35" spans="1:24" ht="36" x14ac:dyDescent="0.25">
      <c r="A35" s="7" t="s">
        <v>104</v>
      </c>
      <c r="B35" s="7" t="s">
        <v>107</v>
      </c>
      <c r="C35" s="7" t="s">
        <v>108</v>
      </c>
      <c r="D35" s="7" t="s">
        <v>28</v>
      </c>
      <c r="E35" s="7" t="s">
        <v>85</v>
      </c>
      <c r="F35" s="7" t="s">
        <v>100</v>
      </c>
      <c r="G35" s="7" t="s">
        <v>46</v>
      </c>
      <c r="H35" s="7" t="s">
        <v>47</v>
      </c>
      <c r="I35" s="11">
        <v>0</v>
      </c>
      <c r="J35" s="11"/>
      <c r="K35" s="8">
        <f>Tabela136798101112[[#This Row],[Recursos financeiros (R$)  - 2024 - Atualizado 2024]]-Tabela136798101112[[#This Row],[Recursos financeiros (R$)  - 2024 - Atualizado 2025]]</f>
        <v>0</v>
      </c>
      <c r="L35" s="12">
        <v>0</v>
      </c>
      <c r="M35" s="12">
        <v>0</v>
      </c>
      <c r="N35" s="8">
        <f>Tabela136798101112[[#This Row],[Recursos financeiros (R$)  - 2025 - Atualizado 2024]]-Tabela136798101112[[#This Row],[Recursos financeiros (R$)  - 2025 - Atualizado 2025]]</f>
        <v>0</v>
      </c>
      <c r="O35" s="8">
        <v>0</v>
      </c>
      <c r="P35" s="8">
        <f>Tabela136798101112[[#This Row],[Recursos financeiros (R$)  - 2026 - Atualizado 2024]]+2986602.66</f>
        <v>2986602.66</v>
      </c>
      <c r="Q35" s="8">
        <f>Tabela136798101112[[#This Row],[Recursos financeiros (R$)  - 2026 - Atualizado 2024]]-Tabela136798101112[[#This Row],[Recursos financeiros (R$)  - 2026 - Atualizado 2025]]</f>
        <v>-2986602.66</v>
      </c>
      <c r="R35" s="8">
        <v>0</v>
      </c>
      <c r="S35" s="8"/>
      <c r="T35" s="8">
        <f>Tabela136798101112[[#This Row],[Recursos financeiros (R$)  - 2027 - Atualizado 2024]]-Tabela136798101112[[#This Row],[Recursos financeiros (R$)  - 2027 - Atualizado 2025]]</f>
        <v>0</v>
      </c>
      <c r="U35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35" s="8"/>
      <c r="W35" s="7" t="s">
        <v>35</v>
      </c>
      <c r="X35" s="9"/>
    </row>
    <row r="36" spans="1:24" s="25" customFormat="1" ht="36" x14ac:dyDescent="0.25">
      <c r="A36" s="15" t="s">
        <v>109</v>
      </c>
      <c r="B36" s="15" t="s">
        <v>113</v>
      </c>
      <c r="C36" s="15" t="s">
        <v>111</v>
      </c>
      <c r="D36" s="15" t="s">
        <v>31</v>
      </c>
      <c r="E36" s="15" t="s">
        <v>31</v>
      </c>
      <c r="F36" s="15" t="s">
        <v>112</v>
      </c>
      <c r="G36" s="15" t="s">
        <v>31</v>
      </c>
      <c r="H36" s="15" t="s">
        <v>32</v>
      </c>
      <c r="I36" s="22">
        <v>0</v>
      </c>
      <c r="J36" s="22"/>
      <c r="K36" s="8">
        <f>Tabela136798101112[[#This Row],[Recursos financeiros (R$)  - 2024 - Atualizado 2024]]-Tabela136798101112[[#This Row],[Recursos financeiros (R$)  - 2024 - Atualizado 2025]]</f>
        <v>0</v>
      </c>
      <c r="L36" s="23">
        <v>2000000</v>
      </c>
      <c r="M36" s="23">
        <v>0</v>
      </c>
      <c r="N36" s="8">
        <f>Tabela136798101112[[#This Row],[Recursos financeiros (R$)  - 2025 - Atualizado 2024]]-Tabela136798101112[[#This Row],[Recursos financeiros (R$)  - 2025 - Atualizado 2025]]</f>
        <v>2000000</v>
      </c>
      <c r="O36" s="23">
        <v>1000000</v>
      </c>
      <c r="P36" s="23">
        <f>Tabela136798101112[[#This Row],[Recursos financeiros (R$)  - 2026 - Atualizado 2024]]+2986602.66</f>
        <v>3986602.66</v>
      </c>
      <c r="Q36" s="8">
        <f>Tabela136798101112[[#This Row],[Recursos financeiros (R$)  - 2026 - Atualizado 2024]]-Tabela136798101112[[#This Row],[Recursos financeiros (R$)  - 2026 - Atualizado 2025]]</f>
        <v>-2986602.66</v>
      </c>
      <c r="R36" s="23">
        <v>1250000</v>
      </c>
      <c r="S36" s="23"/>
      <c r="T36" s="8">
        <f>Tabela136798101112[[#This Row],[Recursos financeiros (R$)  - 2027 - Atualizado 2024]]-Tabela136798101112[[#This Row],[Recursos financeiros (R$)  - 2027 - Atualizado 2025]]</f>
        <v>1250000</v>
      </c>
      <c r="U36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3986602.66</v>
      </c>
      <c r="V36" s="8"/>
      <c r="W36" s="15" t="s">
        <v>35</v>
      </c>
      <c r="X36" s="24"/>
    </row>
    <row r="37" spans="1:24" s="25" customFormat="1" ht="36" x14ac:dyDescent="0.25">
      <c r="A37" s="15" t="s">
        <v>109</v>
      </c>
      <c r="B37" s="15" t="s">
        <v>113</v>
      </c>
      <c r="C37" s="15" t="s">
        <v>111</v>
      </c>
      <c r="D37" s="15" t="s">
        <v>31</v>
      </c>
      <c r="E37" s="15" t="s">
        <v>31</v>
      </c>
      <c r="F37" s="15" t="s">
        <v>112</v>
      </c>
      <c r="G37" s="15" t="s">
        <v>31</v>
      </c>
      <c r="H37" s="15" t="s">
        <v>32</v>
      </c>
      <c r="I37" s="8">
        <v>159708.38</v>
      </c>
      <c r="J37" s="8">
        <v>341994.07</v>
      </c>
      <c r="K37" s="8">
        <f>Tabela136798101112[[#This Row],[Recursos financeiros (R$)  - 2024 - Atualizado 2024]]-Tabela136798101112[[#This Row],[Recursos financeiros (R$)  - 2024 - Atualizado 2025]]</f>
        <v>-182285.69</v>
      </c>
      <c r="L37" s="23">
        <v>500000</v>
      </c>
      <c r="M37" s="23">
        <v>0</v>
      </c>
      <c r="N37" s="8">
        <f>Tabela136798101112[[#This Row],[Recursos financeiros (R$)  - 2025 - Atualizado 2024]]-Tabela136798101112[[#This Row],[Recursos financeiros (R$)  - 2025 - Atualizado 2025]]</f>
        <v>500000</v>
      </c>
      <c r="O37" s="23">
        <v>0</v>
      </c>
      <c r="P37" s="23">
        <f>Tabela136798101112[[#This Row],[Recursos financeiros (R$)  - 2026 - Atualizado 2024]]+2986602.66</f>
        <v>2986602.66</v>
      </c>
      <c r="Q37" s="8">
        <f>Tabela136798101112[[#This Row],[Recursos financeiros (R$)  - 2026 - Atualizado 2024]]-Tabela136798101112[[#This Row],[Recursos financeiros (R$)  - 2026 - Atualizado 2025]]</f>
        <v>-2986602.66</v>
      </c>
      <c r="R37" s="23">
        <v>0</v>
      </c>
      <c r="S37" s="23"/>
      <c r="T37" s="8">
        <f>Tabela136798101112[[#This Row],[Recursos financeiros (R$)  - 2027 - Atualizado 2024]]-Tabela136798101112[[#This Row],[Recursos financeiros (R$)  - 2027 - Atualizado 2025]]</f>
        <v>0</v>
      </c>
      <c r="U37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3328596.73</v>
      </c>
      <c r="V37" s="8"/>
      <c r="W37" s="7" t="s">
        <v>75</v>
      </c>
      <c r="X37" s="13" t="s">
        <v>76</v>
      </c>
    </row>
    <row r="38" spans="1:24" ht="54" x14ac:dyDescent="0.25">
      <c r="A38" s="14" t="s">
        <v>109</v>
      </c>
      <c r="B38" s="7" t="s">
        <v>184</v>
      </c>
      <c r="C38" s="7" t="s">
        <v>115</v>
      </c>
      <c r="D38" s="7" t="s">
        <v>31</v>
      </c>
      <c r="E38" s="7" t="s">
        <v>64</v>
      </c>
      <c r="F38" s="7" t="s">
        <v>112</v>
      </c>
      <c r="G38" s="7" t="s">
        <v>31</v>
      </c>
      <c r="H38" s="7" t="s">
        <v>116</v>
      </c>
      <c r="I38" s="8">
        <v>0</v>
      </c>
      <c r="J38" s="8"/>
      <c r="K38" s="8">
        <f>Tabela136798101112[[#This Row],[Recursos financeiros (R$)  - 2024 - Atualizado 2024]]-Tabela136798101112[[#This Row],[Recursos financeiros (R$)  - 2024 - Atualizado 2025]]</f>
        <v>0</v>
      </c>
      <c r="L38" s="8">
        <v>1000000</v>
      </c>
      <c r="M38" s="8">
        <v>1143817.25</v>
      </c>
      <c r="N38" s="8">
        <f>Tabela136798101112[[#This Row],[Recursos financeiros (R$)  - 2025 - Atualizado 2024]]-Tabela136798101112[[#This Row],[Recursos financeiros (R$)  - 2025 - Atualizado 2025]]</f>
        <v>-143817.25</v>
      </c>
      <c r="O38" s="8">
        <v>650000</v>
      </c>
      <c r="P38" s="8">
        <f>Tabela136798101112[[#This Row],[Recursos financeiros (R$)  - 2026 - Atualizado 2024]]+2986602.66</f>
        <v>3636602.66</v>
      </c>
      <c r="Q38" s="8">
        <f>Tabela136798101112[[#This Row],[Recursos financeiros (R$)  - 2026 - Atualizado 2024]]-Tabela136798101112[[#This Row],[Recursos financeiros (R$)  - 2026 - Atualizado 2025]]</f>
        <v>-2986602.66</v>
      </c>
      <c r="R38" s="8">
        <v>750000</v>
      </c>
      <c r="S38" s="8"/>
      <c r="T38" s="8">
        <f>Tabela136798101112[[#This Row],[Recursos financeiros (R$)  - 2027 - Atualizado 2024]]-Tabela136798101112[[#This Row],[Recursos financeiros (R$)  - 2027 - Atualizado 2025]]</f>
        <v>750000</v>
      </c>
      <c r="U38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4780419.91</v>
      </c>
      <c r="V38" s="8"/>
      <c r="W38" s="7" t="s">
        <v>35</v>
      </c>
      <c r="X38" s="9"/>
    </row>
    <row r="39" spans="1:24" ht="54" x14ac:dyDescent="0.25">
      <c r="A39" s="7" t="s">
        <v>109</v>
      </c>
      <c r="B39" s="7" t="s">
        <v>184</v>
      </c>
      <c r="C39" s="7" t="s">
        <v>115</v>
      </c>
      <c r="D39" s="7" t="s">
        <v>31</v>
      </c>
      <c r="E39" s="7" t="s">
        <v>64</v>
      </c>
      <c r="F39" s="7" t="s">
        <v>112</v>
      </c>
      <c r="G39" s="7" t="s">
        <v>31</v>
      </c>
      <c r="H39" s="7" t="s">
        <v>116</v>
      </c>
      <c r="I39" s="8">
        <v>662226.29</v>
      </c>
      <c r="J39" s="8"/>
      <c r="K39" s="8">
        <f>Tabela136798101112[[#This Row],[Recursos financeiros (R$)  - 2024 - Atualizado 2024]]-Tabela136798101112[[#This Row],[Recursos financeiros (R$)  - 2024 - Atualizado 2025]]</f>
        <v>662226.29</v>
      </c>
      <c r="L39" s="8">
        <v>0</v>
      </c>
      <c r="M39" s="8">
        <v>0</v>
      </c>
      <c r="N39" s="8">
        <f>Tabela136798101112[[#This Row],[Recursos financeiros (R$)  - 2025 - Atualizado 2024]]-Tabela136798101112[[#This Row],[Recursos financeiros (R$)  - 2025 - Atualizado 2025]]</f>
        <v>0</v>
      </c>
      <c r="O39" s="8">
        <v>0</v>
      </c>
      <c r="P39" s="8">
        <f>Tabela136798101112[[#This Row],[Recursos financeiros (R$)  - 2026 - Atualizado 2024]]+2986602.66</f>
        <v>2986602.66</v>
      </c>
      <c r="Q39" s="8">
        <f>Tabela136798101112[[#This Row],[Recursos financeiros (R$)  - 2026 - Atualizado 2024]]-Tabela136798101112[[#This Row],[Recursos financeiros (R$)  - 2026 - Atualizado 2025]]</f>
        <v>-2986602.66</v>
      </c>
      <c r="R39" s="8">
        <v>0</v>
      </c>
      <c r="S39" s="8"/>
      <c r="T39" s="8">
        <f>Tabela136798101112[[#This Row],[Recursos financeiros (R$)  - 2027 - Atualizado 2024]]-Tabela136798101112[[#This Row],[Recursos financeiros (R$)  - 2027 - Atualizado 2025]]</f>
        <v>0</v>
      </c>
      <c r="U39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39" s="8"/>
      <c r="W39" s="8" t="s">
        <v>33</v>
      </c>
      <c r="X39" s="9"/>
    </row>
    <row r="40" spans="1:24" ht="54" x14ac:dyDescent="0.25">
      <c r="A40" s="7" t="s">
        <v>109</v>
      </c>
      <c r="B40" s="7" t="s">
        <v>184</v>
      </c>
      <c r="C40" s="7" t="s">
        <v>119</v>
      </c>
      <c r="D40" s="7" t="s">
        <v>31</v>
      </c>
      <c r="E40" s="7" t="s">
        <v>64</v>
      </c>
      <c r="F40" s="7" t="s">
        <v>112</v>
      </c>
      <c r="G40" s="7" t="s">
        <v>31</v>
      </c>
      <c r="H40" s="7" t="s">
        <v>116</v>
      </c>
      <c r="I40" s="11">
        <v>0</v>
      </c>
      <c r="J40" s="11"/>
      <c r="K40" s="8">
        <f>Tabela136798101112[[#This Row],[Recursos financeiros (R$)  - 2024 - Atualizado 2024]]-Tabela136798101112[[#This Row],[Recursos financeiros (R$)  - 2024 - Atualizado 2025]]</f>
        <v>0</v>
      </c>
      <c r="L40" s="8">
        <v>1000000</v>
      </c>
      <c r="M40" s="8">
        <v>459024.94</v>
      </c>
      <c r="N40" s="8">
        <f>Tabela136798101112[[#This Row],[Recursos financeiros (R$)  - 2025 - Atualizado 2024]]-Tabela136798101112[[#This Row],[Recursos financeiros (R$)  - 2025 - Atualizado 2025]]</f>
        <v>540975.06000000006</v>
      </c>
      <c r="O40" s="8">
        <v>750000</v>
      </c>
      <c r="P40" s="8">
        <f>Tabela136798101112[[#This Row],[Recursos financeiros (R$)  - 2026 - Atualizado 2024]]+2986602.66</f>
        <v>3736602.66</v>
      </c>
      <c r="Q40" s="8">
        <f>Tabela136798101112[[#This Row],[Recursos financeiros (R$)  - 2026 - Atualizado 2024]]-Tabela136798101112[[#This Row],[Recursos financeiros (R$)  - 2026 - Atualizado 2025]]</f>
        <v>-2986602.66</v>
      </c>
      <c r="R40" s="8">
        <v>750000</v>
      </c>
      <c r="S40" s="8"/>
      <c r="T40" s="8">
        <f>Tabela136798101112[[#This Row],[Recursos financeiros (R$)  - 2027 - Atualizado 2024]]-Tabela136798101112[[#This Row],[Recursos financeiros (R$)  - 2027 - Atualizado 2025]]</f>
        <v>750000</v>
      </c>
      <c r="U40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4195627.6000000006</v>
      </c>
      <c r="V40" s="8"/>
      <c r="W40" s="7" t="s">
        <v>35</v>
      </c>
      <c r="X40" s="9"/>
    </row>
    <row r="41" spans="1:24" ht="54" x14ac:dyDescent="0.25">
      <c r="A41" s="7" t="s">
        <v>109</v>
      </c>
      <c r="B41" s="7" t="s">
        <v>184</v>
      </c>
      <c r="C41" s="7" t="s">
        <v>120</v>
      </c>
      <c r="D41" s="7" t="s">
        <v>31</v>
      </c>
      <c r="E41" s="7" t="s">
        <v>64</v>
      </c>
      <c r="F41" s="7" t="s">
        <v>112</v>
      </c>
      <c r="G41" s="7" t="s">
        <v>31</v>
      </c>
      <c r="H41" s="7" t="s">
        <v>116</v>
      </c>
      <c r="I41" s="11">
        <v>0</v>
      </c>
      <c r="J41" s="11"/>
      <c r="K41" s="8">
        <f>Tabela136798101112[[#This Row],[Recursos financeiros (R$)  - 2024 - Atualizado 2024]]-Tabela136798101112[[#This Row],[Recursos financeiros (R$)  - 2024 - Atualizado 2025]]</f>
        <v>0</v>
      </c>
      <c r="L41" s="8">
        <v>1000000</v>
      </c>
      <c r="M41" s="8">
        <v>0</v>
      </c>
      <c r="N41" s="8">
        <f>Tabela136798101112[[#This Row],[Recursos financeiros (R$)  - 2025 - Atualizado 2024]]-Tabela136798101112[[#This Row],[Recursos financeiros (R$)  - 2025 - Atualizado 2025]]</f>
        <v>1000000</v>
      </c>
      <c r="O41" s="8">
        <v>750000</v>
      </c>
      <c r="P41" s="8">
        <f>Tabela136798101112[[#This Row],[Recursos financeiros (R$)  - 2026 - Atualizado 2024]]+2986602.66</f>
        <v>3736602.66</v>
      </c>
      <c r="Q41" s="8">
        <f>Tabela136798101112[[#This Row],[Recursos financeiros (R$)  - 2026 - Atualizado 2024]]-Tabela136798101112[[#This Row],[Recursos financeiros (R$)  - 2026 - Atualizado 2025]]</f>
        <v>-2986602.66</v>
      </c>
      <c r="R41" s="8">
        <v>750000</v>
      </c>
      <c r="S41" s="8"/>
      <c r="T41" s="8">
        <f>Tabela136798101112[[#This Row],[Recursos financeiros (R$)  - 2027 - Atualizado 2024]]-Tabela136798101112[[#This Row],[Recursos financeiros (R$)  - 2027 - Atualizado 2025]]</f>
        <v>750000</v>
      </c>
      <c r="U41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3736602.66</v>
      </c>
      <c r="V41" s="8"/>
      <c r="W41" s="7" t="s">
        <v>35</v>
      </c>
      <c r="X41" s="9"/>
    </row>
    <row r="42" spans="1:24" ht="36" x14ac:dyDescent="0.25">
      <c r="A42" s="7" t="s">
        <v>109</v>
      </c>
      <c r="B42" s="7" t="s">
        <v>243</v>
      </c>
      <c r="C42" s="7" t="s">
        <v>121</v>
      </c>
      <c r="D42" s="7" t="s">
        <v>31</v>
      </c>
      <c r="E42" s="7" t="s">
        <v>41</v>
      </c>
      <c r="F42" s="7" t="s">
        <v>112</v>
      </c>
      <c r="G42" s="7" t="s">
        <v>31</v>
      </c>
      <c r="H42" s="7" t="s">
        <v>116</v>
      </c>
      <c r="I42" s="11">
        <v>0</v>
      </c>
      <c r="J42" s="11"/>
      <c r="K42" s="8">
        <f>Tabela136798101112[[#This Row],[Recursos financeiros (R$)  - 2024 - Atualizado 2024]]-Tabela136798101112[[#This Row],[Recursos financeiros (R$)  - 2024 - Atualizado 2025]]</f>
        <v>0</v>
      </c>
      <c r="L42" s="8">
        <v>0</v>
      </c>
      <c r="M42" s="8">
        <v>0</v>
      </c>
      <c r="N42" s="8">
        <f>Tabela136798101112[[#This Row],[Recursos financeiros (R$)  - 2025 - Atualizado 2024]]-Tabela136798101112[[#This Row],[Recursos financeiros (R$)  - 2025 - Atualizado 2025]]</f>
        <v>0</v>
      </c>
      <c r="O42" s="8">
        <v>0</v>
      </c>
      <c r="P42" s="8">
        <f>Tabela136798101112[[#This Row],[Recursos financeiros (R$)  - 2026 - Atualizado 2024]]+2986602.66</f>
        <v>2986602.66</v>
      </c>
      <c r="Q42" s="8">
        <f>Tabela136798101112[[#This Row],[Recursos financeiros (R$)  - 2026 - Atualizado 2024]]-Tabela136798101112[[#This Row],[Recursos financeiros (R$)  - 2026 - Atualizado 2025]]</f>
        <v>-2986602.66</v>
      </c>
      <c r="R42" s="8">
        <v>500000</v>
      </c>
      <c r="S42" s="8"/>
      <c r="T42" s="8">
        <f>Tabela136798101112[[#This Row],[Recursos financeiros (R$)  - 2027 - Atualizado 2024]]-Tabela136798101112[[#This Row],[Recursos financeiros (R$)  - 2027 - Atualizado 2025]]</f>
        <v>500000</v>
      </c>
      <c r="U42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42" s="8"/>
      <c r="W42" s="7" t="s">
        <v>35</v>
      </c>
      <c r="X42" s="9"/>
    </row>
    <row r="43" spans="1:24" ht="174" customHeight="1" x14ac:dyDescent="0.25">
      <c r="A43" s="7" t="s">
        <v>122</v>
      </c>
      <c r="B43" s="7" t="s">
        <v>123</v>
      </c>
      <c r="C43" s="7" t="s">
        <v>124</v>
      </c>
      <c r="D43" s="7" t="s">
        <v>72</v>
      </c>
      <c r="E43" s="7" t="s">
        <v>125</v>
      </c>
      <c r="F43" s="7" t="s">
        <v>100</v>
      </c>
      <c r="G43" s="7" t="s">
        <v>46</v>
      </c>
      <c r="H43" s="7" t="s">
        <v>47</v>
      </c>
      <c r="I43" s="11">
        <v>0</v>
      </c>
      <c r="J43" s="11"/>
      <c r="K43" s="8">
        <f>Tabela136798101112[[#This Row],[Recursos financeiros (R$)  - 2024 - Atualizado 2024]]-Tabela136798101112[[#This Row],[Recursos financeiros (R$)  - 2024 - Atualizado 2025]]</f>
        <v>0</v>
      </c>
      <c r="L43" s="8">
        <v>0</v>
      </c>
      <c r="M43" s="8">
        <v>0</v>
      </c>
      <c r="N43" s="8">
        <f>Tabela136798101112[[#This Row],[Recursos financeiros (R$)  - 2025 - Atualizado 2024]]-Tabela136798101112[[#This Row],[Recursos financeiros (R$)  - 2025 - Atualizado 2025]]</f>
        <v>0</v>
      </c>
      <c r="O43" s="8">
        <v>0</v>
      </c>
      <c r="P43" s="8">
        <f>Tabela136798101112[[#This Row],[Recursos financeiros (R$)  - 2026 - Atualizado 2024]]+2986602.66</f>
        <v>2986602.66</v>
      </c>
      <c r="Q43" s="8">
        <f>Tabela136798101112[[#This Row],[Recursos financeiros (R$)  - 2026 - Atualizado 2024]]-Tabela136798101112[[#This Row],[Recursos financeiros (R$)  - 2026 - Atualizado 2025]]</f>
        <v>-2986602.66</v>
      </c>
      <c r="R43" s="8">
        <v>0</v>
      </c>
      <c r="S43" s="8"/>
      <c r="T43" s="8">
        <f>Tabela136798101112[[#This Row],[Recursos financeiros (R$)  - 2027 - Atualizado 2024]]-Tabela136798101112[[#This Row],[Recursos financeiros (R$)  - 2027 - Atualizado 2025]]</f>
        <v>0</v>
      </c>
      <c r="U43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43" s="8"/>
      <c r="W43" s="7" t="s">
        <v>35</v>
      </c>
      <c r="X43" s="9"/>
    </row>
    <row r="44" spans="1:24" ht="81" x14ac:dyDescent="0.25">
      <c r="A44" s="7" t="s">
        <v>126</v>
      </c>
      <c r="B44" s="7" t="s">
        <v>244</v>
      </c>
      <c r="C44" s="7" t="s">
        <v>128</v>
      </c>
      <c r="D44" s="7" t="s">
        <v>31</v>
      </c>
      <c r="E44" s="7" t="s">
        <v>129</v>
      </c>
      <c r="F44" s="7" t="s">
        <v>112</v>
      </c>
      <c r="G44" s="7" t="s">
        <v>31</v>
      </c>
      <c r="H44" s="7" t="s">
        <v>130</v>
      </c>
      <c r="I44" s="8">
        <v>13234091.26</v>
      </c>
      <c r="J44" s="8"/>
      <c r="K44" s="8">
        <f>Tabela136798101112[[#This Row],[Recursos financeiros (R$)  - 2024 - Atualizado 2024]]-Tabela136798101112[[#This Row],[Recursos financeiros (R$)  - 2024 - Atualizado 2025]]</f>
        <v>13234091.26</v>
      </c>
      <c r="L44" s="8">
        <v>20000000</v>
      </c>
      <c r="M44" s="8">
        <v>36609777.659999996</v>
      </c>
      <c r="N44" s="8">
        <f>Tabela136798101112[[#This Row],[Recursos financeiros (R$)  - 2025 - Atualizado 2024]]-Tabela136798101112[[#This Row],[Recursos financeiros (R$)  - 2025 - Atualizado 2025]]</f>
        <v>-16609777.659999996</v>
      </c>
      <c r="O44" s="8">
        <v>1500000</v>
      </c>
      <c r="P44" s="8">
        <f>Tabela136798101112[[#This Row],[Recursos financeiros (R$)  - 2026 - Atualizado 2024]]+2986602.66</f>
        <v>4486602.66</v>
      </c>
      <c r="Q44" s="8">
        <f>Tabela136798101112[[#This Row],[Recursos financeiros (R$)  - 2026 - Atualizado 2024]]-Tabela136798101112[[#This Row],[Recursos financeiros (R$)  - 2026 - Atualizado 2025]]</f>
        <v>-2986602.66</v>
      </c>
      <c r="R44" s="8">
        <v>1500000</v>
      </c>
      <c r="S44" s="8"/>
      <c r="T44" s="8">
        <f>Tabela136798101112[[#This Row],[Recursos financeiros (R$)  - 2027 - Atualizado 2024]]-Tabela136798101112[[#This Row],[Recursos financeiros (R$)  - 2027 - Atualizado 2025]]</f>
        <v>1500000</v>
      </c>
      <c r="U44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41096380.319999993</v>
      </c>
      <c r="V44" s="8"/>
      <c r="W44" s="7" t="s">
        <v>35</v>
      </c>
      <c r="X44" s="9"/>
    </row>
    <row r="45" spans="1:24" ht="54" x14ac:dyDescent="0.25">
      <c r="A45" s="7" t="s">
        <v>131</v>
      </c>
      <c r="B45" s="7" t="s">
        <v>132</v>
      </c>
      <c r="C45" s="7" t="s">
        <v>133</v>
      </c>
      <c r="D45" s="7" t="s">
        <v>28</v>
      </c>
      <c r="E45" s="7" t="s">
        <v>45</v>
      </c>
      <c r="F45" s="7" t="s">
        <v>100</v>
      </c>
      <c r="G45" s="7" t="s">
        <v>46</v>
      </c>
      <c r="H45" s="7" t="s">
        <v>47</v>
      </c>
      <c r="I45" s="11">
        <v>0</v>
      </c>
      <c r="J45" s="11"/>
      <c r="K45" s="8">
        <f>Tabela136798101112[[#This Row],[Recursos financeiros (R$)  - 2024 - Atualizado 2024]]-Tabela136798101112[[#This Row],[Recursos financeiros (R$)  - 2024 - Atualizado 2025]]</f>
        <v>0</v>
      </c>
      <c r="L45" s="8">
        <v>0</v>
      </c>
      <c r="M45" s="8">
        <v>0</v>
      </c>
      <c r="N45" s="8">
        <f>Tabela136798101112[[#This Row],[Recursos financeiros (R$)  - 2025 - Atualizado 2024]]-Tabela136798101112[[#This Row],[Recursos financeiros (R$)  - 2025 - Atualizado 2025]]</f>
        <v>0</v>
      </c>
      <c r="O45" s="11">
        <v>0</v>
      </c>
      <c r="P45" s="11">
        <f>Tabela136798101112[[#This Row],[Recursos financeiros (R$)  - 2026 - Atualizado 2024]]+2986602.66</f>
        <v>2986602.66</v>
      </c>
      <c r="Q45" s="8">
        <f>Tabela136798101112[[#This Row],[Recursos financeiros (R$)  - 2026 - Atualizado 2024]]-Tabela136798101112[[#This Row],[Recursos financeiros (R$)  - 2026 - Atualizado 2025]]</f>
        <v>-2986602.66</v>
      </c>
      <c r="R45" s="11">
        <v>0</v>
      </c>
      <c r="S45" s="11"/>
      <c r="T45" s="8">
        <f>Tabela136798101112[[#This Row],[Recursos financeiros (R$)  - 2027 - Atualizado 2024]]-Tabela136798101112[[#This Row],[Recursos financeiros (R$)  - 2027 - Atualizado 2025]]</f>
        <v>0</v>
      </c>
      <c r="U45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45" s="8"/>
      <c r="W45" s="7" t="s">
        <v>35</v>
      </c>
      <c r="X45" s="9"/>
    </row>
    <row r="46" spans="1:24" ht="54" x14ac:dyDescent="0.25">
      <c r="A46" s="7" t="s">
        <v>134</v>
      </c>
      <c r="B46" s="7" t="s">
        <v>135</v>
      </c>
      <c r="C46" s="7" t="s">
        <v>136</v>
      </c>
      <c r="D46" s="7" t="s">
        <v>28</v>
      </c>
      <c r="E46" s="7" t="s">
        <v>45</v>
      </c>
      <c r="F46" s="7" t="s">
        <v>100</v>
      </c>
      <c r="G46" s="7" t="s">
        <v>46</v>
      </c>
      <c r="H46" s="7" t="s">
        <v>137</v>
      </c>
      <c r="I46" s="11">
        <v>0</v>
      </c>
      <c r="J46" s="11"/>
      <c r="K46" s="8">
        <f>Tabela136798101112[[#This Row],[Recursos financeiros (R$)  - 2024 - Atualizado 2024]]-Tabela136798101112[[#This Row],[Recursos financeiros (R$)  - 2024 - Atualizado 2025]]</f>
        <v>0</v>
      </c>
      <c r="L46" s="8">
        <v>0</v>
      </c>
      <c r="M46" s="8">
        <v>0</v>
      </c>
      <c r="N46" s="8">
        <f>Tabela136798101112[[#This Row],[Recursos financeiros (R$)  - 2025 - Atualizado 2024]]-Tabela136798101112[[#This Row],[Recursos financeiros (R$)  - 2025 - Atualizado 2025]]</f>
        <v>0</v>
      </c>
      <c r="O46" s="8">
        <v>0</v>
      </c>
      <c r="P46" s="8">
        <f>Tabela136798101112[[#This Row],[Recursos financeiros (R$)  - 2026 - Atualizado 2024]]+2986602.66</f>
        <v>2986602.66</v>
      </c>
      <c r="Q46" s="8">
        <f>Tabela136798101112[[#This Row],[Recursos financeiros (R$)  - 2026 - Atualizado 2024]]-Tabela136798101112[[#This Row],[Recursos financeiros (R$)  - 2026 - Atualizado 2025]]</f>
        <v>-2986602.66</v>
      </c>
      <c r="R46" s="8">
        <v>0</v>
      </c>
      <c r="S46" s="8"/>
      <c r="T46" s="8">
        <f>Tabela136798101112[[#This Row],[Recursos financeiros (R$)  - 2027 - Atualizado 2024]]-Tabela136798101112[[#This Row],[Recursos financeiros (R$)  - 2027 - Atualizado 2025]]</f>
        <v>0</v>
      </c>
      <c r="U46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46" s="8"/>
      <c r="W46" s="7" t="s">
        <v>35</v>
      </c>
      <c r="X46" s="9"/>
    </row>
    <row r="47" spans="1:24" ht="54" x14ac:dyDescent="0.25">
      <c r="A47" s="7" t="s">
        <v>138</v>
      </c>
      <c r="B47" s="7" t="s">
        <v>245</v>
      </c>
      <c r="C47" s="7" t="s">
        <v>140</v>
      </c>
      <c r="D47" s="7" t="s">
        <v>28</v>
      </c>
      <c r="E47" s="7" t="s">
        <v>45</v>
      </c>
      <c r="F47" s="7" t="s">
        <v>100</v>
      </c>
      <c r="G47" s="7" t="s">
        <v>89</v>
      </c>
      <c r="H47" s="7" t="s">
        <v>141</v>
      </c>
      <c r="I47" s="11">
        <v>0</v>
      </c>
      <c r="J47" s="11"/>
      <c r="K47" s="8">
        <f>Tabela136798101112[[#This Row],[Recursos financeiros (R$)  - 2024 - Atualizado 2024]]-Tabela136798101112[[#This Row],[Recursos financeiros (R$)  - 2024 - Atualizado 2025]]</f>
        <v>0</v>
      </c>
      <c r="L47" s="8">
        <v>0</v>
      </c>
      <c r="M47" s="8">
        <v>0</v>
      </c>
      <c r="N47" s="8">
        <f>Tabela136798101112[[#This Row],[Recursos financeiros (R$)  - 2025 - Atualizado 2024]]-Tabela136798101112[[#This Row],[Recursos financeiros (R$)  - 2025 - Atualizado 2025]]</f>
        <v>0</v>
      </c>
      <c r="O47" s="8">
        <v>0</v>
      </c>
      <c r="P47" s="8">
        <f>Tabela136798101112[[#This Row],[Recursos financeiros (R$)  - 2026 - Atualizado 2024]]+2986602.66</f>
        <v>2986602.66</v>
      </c>
      <c r="Q47" s="8">
        <f>Tabela136798101112[[#This Row],[Recursos financeiros (R$)  - 2026 - Atualizado 2024]]-Tabela136798101112[[#This Row],[Recursos financeiros (R$)  - 2026 - Atualizado 2025]]</f>
        <v>-2986602.66</v>
      </c>
      <c r="R47" s="8">
        <v>400000</v>
      </c>
      <c r="S47" s="8"/>
      <c r="T47" s="8">
        <f>Tabela136798101112[[#This Row],[Recursos financeiros (R$)  - 2027 - Atualizado 2024]]-Tabela136798101112[[#This Row],[Recursos financeiros (R$)  - 2027 - Atualizado 2025]]</f>
        <v>400000</v>
      </c>
      <c r="U47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47" s="8"/>
      <c r="W47" s="7" t="s">
        <v>35</v>
      </c>
      <c r="X47" s="9"/>
    </row>
    <row r="48" spans="1:24" ht="27" x14ac:dyDescent="0.25">
      <c r="A48" s="7" t="s">
        <v>142</v>
      </c>
      <c r="B48" s="7" t="s">
        <v>65</v>
      </c>
      <c r="C48" s="7" t="s">
        <v>143</v>
      </c>
      <c r="D48" s="7" t="s">
        <v>31</v>
      </c>
      <c r="E48" s="7" t="s">
        <v>144</v>
      </c>
      <c r="F48" s="7" t="s">
        <v>30</v>
      </c>
      <c r="G48" s="7" t="s">
        <v>31</v>
      </c>
      <c r="H48" s="7" t="s">
        <v>116</v>
      </c>
      <c r="I48" s="11">
        <v>0</v>
      </c>
      <c r="J48" s="11"/>
      <c r="K48" s="8">
        <f>Tabela136798101112[[#This Row],[Recursos financeiros (R$)  - 2024 - Atualizado 2024]]-Tabela136798101112[[#This Row],[Recursos financeiros (R$)  - 2024 - Atualizado 2025]]</f>
        <v>0</v>
      </c>
      <c r="L48" s="8">
        <v>0</v>
      </c>
      <c r="M48" s="8"/>
      <c r="N48" s="8">
        <f>Tabela136798101112[[#This Row],[Recursos financeiros (R$)  - 2025 - Atualizado 2024]]-Tabela136798101112[[#This Row],[Recursos financeiros (R$)  - 2025 - Atualizado 2025]]</f>
        <v>0</v>
      </c>
      <c r="O48" s="8">
        <v>0</v>
      </c>
      <c r="P48" s="8">
        <f>Tabela136798101112[[#This Row],[Recursos financeiros (R$)  - 2026 - Atualizado 2024]]+2986602.66</f>
        <v>2986602.66</v>
      </c>
      <c r="Q48" s="8">
        <f>Tabela136798101112[[#This Row],[Recursos financeiros (R$)  - 2026 - Atualizado 2024]]-Tabela136798101112[[#This Row],[Recursos financeiros (R$)  - 2026 - Atualizado 2025]]</f>
        <v>-2986602.66</v>
      </c>
      <c r="R48" s="8">
        <v>0</v>
      </c>
      <c r="S48" s="8"/>
      <c r="T48" s="8">
        <f>Tabela136798101112[[#This Row],[Recursos financeiros (R$)  - 2027 - Atualizado 2024]]-Tabela136798101112[[#This Row],[Recursos financeiros (R$)  - 2027 - Atualizado 2025]]</f>
        <v>0</v>
      </c>
      <c r="U48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48" s="8"/>
      <c r="W48" s="7" t="s">
        <v>75</v>
      </c>
      <c r="X48" s="13" t="s">
        <v>89</v>
      </c>
    </row>
    <row r="49" spans="1:24" ht="63" x14ac:dyDescent="0.25">
      <c r="A49" s="7" t="s">
        <v>25</v>
      </c>
      <c r="B49" s="7" t="s">
        <v>145</v>
      </c>
      <c r="C49" s="7" t="s">
        <v>146</v>
      </c>
      <c r="D49" s="7" t="s">
        <v>28</v>
      </c>
      <c r="E49" s="7" t="s">
        <v>45</v>
      </c>
      <c r="F49" s="7" t="s">
        <v>30</v>
      </c>
      <c r="G49" s="7" t="s">
        <v>46</v>
      </c>
      <c r="H49" s="7" t="s">
        <v>47</v>
      </c>
      <c r="I49" s="11">
        <v>0</v>
      </c>
      <c r="J49" s="11">
        <v>0</v>
      </c>
      <c r="K49" s="8">
        <f>Tabela136798101112[[#This Row],[Recursos financeiros (R$)  - 2024 - Atualizado 2024]]-Tabela136798101112[[#This Row],[Recursos financeiros (R$)  - 2024 - Atualizado 2025]]</f>
        <v>0</v>
      </c>
      <c r="L49" s="8">
        <v>0</v>
      </c>
      <c r="M49" s="8"/>
      <c r="N49" s="8">
        <f>Tabela136798101112[[#This Row],[Recursos financeiros (R$)  - 2025 - Atualizado 2024]]-Tabela136798101112[[#This Row],[Recursos financeiros (R$)  - 2025 - Atualizado 2025]]</f>
        <v>0</v>
      </c>
      <c r="O49" s="8">
        <v>0</v>
      </c>
      <c r="P49" s="8">
        <f>Tabela136798101112[[#This Row],[Recursos financeiros (R$)  - 2026 - Atualizado 2024]]+2986602.66</f>
        <v>2986602.66</v>
      </c>
      <c r="Q49" s="8">
        <f>Tabela136798101112[[#This Row],[Recursos financeiros (R$)  - 2026 - Atualizado 2024]]-Tabela136798101112[[#This Row],[Recursos financeiros (R$)  - 2026 - Atualizado 2025]]</f>
        <v>-2986602.66</v>
      </c>
      <c r="R49" s="8">
        <v>0</v>
      </c>
      <c r="S49" s="8"/>
      <c r="T49" s="8">
        <f>Tabela136798101112[[#This Row],[Recursos financeiros (R$)  - 2027 - Atualizado 2024]]-Tabela136798101112[[#This Row],[Recursos financeiros (R$)  - 2027 - Atualizado 2025]]</f>
        <v>0</v>
      </c>
      <c r="U49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49" s="8"/>
      <c r="W49" s="7" t="s">
        <v>75</v>
      </c>
      <c r="X49" s="13" t="s">
        <v>76</v>
      </c>
    </row>
    <row r="50" spans="1:24" ht="27" x14ac:dyDescent="0.25">
      <c r="A50" s="7" t="s">
        <v>25</v>
      </c>
      <c r="B50" s="7" t="s">
        <v>147</v>
      </c>
      <c r="C50" s="7" t="s">
        <v>148</v>
      </c>
      <c r="D50" s="7" t="s">
        <v>28</v>
      </c>
      <c r="E50" s="7" t="s">
        <v>45</v>
      </c>
      <c r="F50" s="7" t="s">
        <v>30</v>
      </c>
      <c r="G50" s="7" t="s">
        <v>46</v>
      </c>
      <c r="H50" s="7" t="s">
        <v>47</v>
      </c>
      <c r="I50" s="11">
        <v>0</v>
      </c>
      <c r="J50" s="11">
        <v>0</v>
      </c>
      <c r="K50" s="8">
        <f>Tabela136798101112[[#This Row],[Recursos financeiros (R$)  - 2024 - Atualizado 2024]]-Tabela136798101112[[#This Row],[Recursos financeiros (R$)  - 2024 - Atualizado 2025]]</f>
        <v>0</v>
      </c>
      <c r="L50" s="8">
        <v>0</v>
      </c>
      <c r="M50" s="8"/>
      <c r="N50" s="8">
        <f>Tabela136798101112[[#This Row],[Recursos financeiros (R$)  - 2025 - Atualizado 2024]]-Tabela136798101112[[#This Row],[Recursos financeiros (R$)  - 2025 - Atualizado 2025]]</f>
        <v>0</v>
      </c>
      <c r="O50" s="8">
        <v>0</v>
      </c>
      <c r="P50" s="8">
        <f>Tabela136798101112[[#This Row],[Recursos financeiros (R$)  - 2026 - Atualizado 2024]]+2986602.66</f>
        <v>2986602.66</v>
      </c>
      <c r="Q50" s="8">
        <f>Tabela136798101112[[#This Row],[Recursos financeiros (R$)  - 2026 - Atualizado 2024]]-Tabela136798101112[[#This Row],[Recursos financeiros (R$)  - 2026 - Atualizado 2025]]</f>
        <v>-2986602.66</v>
      </c>
      <c r="R50" s="8">
        <v>0</v>
      </c>
      <c r="S50" s="8"/>
      <c r="T50" s="8">
        <f>Tabela136798101112[[#This Row],[Recursos financeiros (R$)  - 2027 - Atualizado 2024]]-Tabela136798101112[[#This Row],[Recursos financeiros (R$)  - 2027 - Atualizado 2025]]</f>
        <v>0</v>
      </c>
      <c r="U50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50" s="8"/>
      <c r="W50" s="7" t="s">
        <v>75</v>
      </c>
      <c r="X50" s="13" t="s">
        <v>76</v>
      </c>
    </row>
    <row r="51" spans="1:24" ht="45" x14ac:dyDescent="0.25">
      <c r="A51" s="7" t="s">
        <v>25</v>
      </c>
      <c r="B51" s="7" t="s">
        <v>246</v>
      </c>
      <c r="C51" s="7" t="s">
        <v>150</v>
      </c>
      <c r="D51" s="7" t="s">
        <v>28</v>
      </c>
      <c r="E51" s="7" t="s">
        <v>45</v>
      </c>
      <c r="F51" s="7" t="s">
        <v>30</v>
      </c>
      <c r="G51" s="7" t="s">
        <v>46</v>
      </c>
      <c r="H51" s="7" t="s">
        <v>47</v>
      </c>
      <c r="I51" s="11">
        <v>0</v>
      </c>
      <c r="J51" s="11">
        <v>0</v>
      </c>
      <c r="K51" s="8">
        <f>Tabela136798101112[[#This Row],[Recursos financeiros (R$)  - 2024 - Atualizado 2024]]-Tabela136798101112[[#This Row],[Recursos financeiros (R$)  - 2024 - Atualizado 2025]]</f>
        <v>0</v>
      </c>
      <c r="L51" s="8">
        <v>0</v>
      </c>
      <c r="M51" s="8"/>
      <c r="N51" s="8">
        <f>Tabela136798101112[[#This Row],[Recursos financeiros (R$)  - 2025 - Atualizado 2024]]-Tabela136798101112[[#This Row],[Recursos financeiros (R$)  - 2025 - Atualizado 2025]]</f>
        <v>0</v>
      </c>
      <c r="O51" s="8">
        <v>0</v>
      </c>
      <c r="P51" s="8">
        <f>Tabela136798101112[[#This Row],[Recursos financeiros (R$)  - 2026 - Atualizado 2024]]+2986602.66</f>
        <v>2986602.66</v>
      </c>
      <c r="Q51" s="8">
        <f>Tabela136798101112[[#This Row],[Recursos financeiros (R$)  - 2026 - Atualizado 2024]]-Tabela136798101112[[#This Row],[Recursos financeiros (R$)  - 2026 - Atualizado 2025]]</f>
        <v>-2986602.66</v>
      </c>
      <c r="R51" s="8">
        <v>0</v>
      </c>
      <c r="S51" s="8"/>
      <c r="T51" s="8">
        <f>Tabela136798101112[[#This Row],[Recursos financeiros (R$)  - 2027 - Atualizado 2024]]-Tabela136798101112[[#This Row],[Recursos financeiros (R$)  - 2027 - Atualizado 2025]]</f>
        <v>0</v>
      </c>
      <c r="U51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51" s="8"/>
      <c r="W51" s="7" t="s">
        <v>75</v>
      </c>
      <c r="X51" s="13" t="s">
        <v>76</v>
      </c>
    </row>
    <row r="52" spans="1:24" ht="27" x14ac:dyDescent="0.25">
      <c r="A52" s="7" t="s">
        <v>87</v>
      </c>
      <c r="B52" s="7" t="s">
        <v>151</v>
      </c>
      <c r="C52" s="7" t="s">
        <v>152</v>
      </c>
      <c r="D52" s="7" t="s">
        <v>28</v>
      </c>
      <c r="E52" s="7" t="s">
        <v>45</v>
      </c>
      <c r="F52" s="7" t="s">
        <v>30</v>
      </c>
      <c r="G52" s="7" t="s">
        <v>46</v>
      </c>
      <c r="H52" s="7" t="s">
        <v>47</v>
      </c>
      <c r="I52" s="8">
        <v>1287717.4800000002</v>
      </c>
      <c r="J52" s="8">
        <v>0</v>
      </c>
      <c r="K52" s="8">
        <f>Tabela136798101112[[#This Row],[Recursos financeiros (R$)  - 2024 - Atualizado 2024]]-Tabela136798101112[[#This Row],[Recursos financeiros (R$)  - 2024 - Atualizado 2025]]</f>
        <v>1287717.4800000002</v>
      </c>
      <c r="L52" s="8">
        <v>1352103.3540000001</v>
      </c>
      <c r="M52" s="8"/>
      <c r="N52" s="8">
        <f>Tabela136798101112[[#This Row],[Recursos financeiros (R$)  - 2025 - Atualizado 2024]]-Tabela136798101112[[#This Row],[Recursos financeiros (R$)  - 2025 - Atualizado 2025]]</f>
        <v>1352103.3540000001</v>
      </c>
      <c r="O52" s="8">
        <v>0</v>
      </c>
      <c r="P52" s="8">
        <f>Tabela136798101112[[#This Row],[Recursos financeiros (R$)  - 2026 - Atualizado 2024]]+2986602.66</f>
        <v>2986602.66</v>
      </c>
      <c r="Q52" s="8">
        <f>Tabela136798101112[[#This Row],[Recursos financeiros (R$)  - 2026 - Atualizado 2024]]-Tabela136798101112[[#This Row],[Recursos financeiros (R$)  - 2026 - Atualizado 2025]]</f>
        <v>-2986602.66</v>
      </c>
      <c r="R52" s="8">
        <v>0</v>
      </c>
      <c r="S52" s="8"/>
      <c r="T52" s="8">
        <f>Tabela136798101112[[#This Row],[Recursos financeiros (R$)  - 2027 - Atualizado 2024]]-Tabela136798101112[[#This Row],[Recursos financeiros (R$)  - 2027 - Atualizado 2025]]</f>
        <v>0</v>
      </c>
      <c r="U52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52" s="8"/>
      <c r="W52" s="7" t="s">
        <v>75</v>
      </c>
      <c r="X52" s="13" t="s">
        <v>76</v>
      </c>
    </row>
    <row r="53" spans="1:24" ht="27" x14ac:dyDescent="0.25">
      <c r="A53" s="7" t="s">
        <v>153</v>
      </c>
      <c r="B53" s="7" t="s">
        <v>151</v>
      </c>
      <c r="C53" s="7" t="s">
        <v>154</v>
      </c>
      <c r="D53" s="7" t="s">
        <v>28</v>
      </c>
      <c r="E53" s="7" t="s">
        <v>45</v>
      </c>
      <c r="F53" s="7" t="s">
        <v>30</v>
      </c>
      <c r="G53" s="7" t="s">
        <v>46</v>
      </c>
      <c r="H53" s="7" t="s">
        <v>47</v>
      </c>
      <c r="I53" s="8">
        <v>4474111.54</v>
      </c>
      <c r="J53" s="8">
        <v>3271239.54</v>
      </c>
      <c r="K53" s="8">
        <f>Tabela136798101112[[#This Row],[Recursos financeiros (R$)  - 2024 - Atualizado 2024]]-Tabela136798101112[[#This Row],[Recursos financeiros (R$)  - 2024 - Atualizado 2025]]</f>
        <v>1202872</v>
      </c>
      <c r="L53" s="8">
        <v>4200000</v>
      </c>
      <c r="M53" s="8"/>
      <c r="N53" s="8">
        <f>Tabela136798101112[[#This Row],[Recursos financeiros (R$)  - 2025 - Atualizado 2024]]-Tabela136798101112[[#This Row],[Recursos financeiros (R$)  - 2025 - Atualizado 2025]]</f>
        <v>4200000</v>
      </c>
      <c r="O53" s="8">
        <v>0</v>
      </c>
      <c r="P53" s="8">
        <f>Tabela136798101112[[#This Row],[Recursos financeiros (R$)  - 2026 - Atualizado 2024]]+2986602.66</f>
        <v>2986602.66</v>
      </c>
      <c r="Q53" s="8">
        <f>Tabela136798101112[[#This Row],[Recursos financeiros (R$)  - 2026 - Atualizado 2024]]-Tabela136798101112[[#This Row],[Recursos financeiros (R$)  - 2026 - Atualizado 2025]]</f>
        <v>-2986602.66</v>
      </c>
      <c r="R53" s="8">
        <v>0</v>
      </c>
      <c r="S53" s="8"/>
      <c r="T53" s="8">
        <f>Tabela136798101112[[#This Row],[Recursos financeiros (R$)  - 2027 - Atualizado 2024]]-Tabela136798101112[[#This Row],[Recursos financeiros (R$)  - 2027 - Atualizado 2025]]</f>
        <v>0</v>
      </c>
      <c r="U53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6257842.2000000002</v>
      </c>
      <c r="V53" s="8"/>
      <c r="W53" s="7" t="s">
        <v>75</v>
      </c>
      <c r="X53" s="13" t="s">
        <v>76</v>
      </c>
    </row>
    <row r="54" spans="1:24" ht="45" x14ac:dyDescent="0.25">
      <c r="A54" s="7" t="s">
        <v>93</v>
      </c>
      <c r="B54" s="7" t="s">
        <v>151</v>
      </c>
      <c r="C54" s="7" t="s">
        <v>155</v>
      </c>
      <c r="D54" s="7" t="s">
        <v>28</v>
      </c>
      <c r="E54" s="7" t="s">
        <v>45</v>
      </c>
      <c r="F54" s="7" t="s">
        <v>30</v>
      </c>
      <c r="G54" s="7" t="s">
        <v>46</v>
      </c>
      <c r="H54" s="7" t="s">
        <v>47</v>
      </c>
      <c r="I54" s="8">
        <v>2984728.8</v>
      </c>
      <c r="J54" s="8">
        <v>2984728.8</v>
      </c>
      <c r="K54" s="8">
        <f>Tabela136798101112[[#This Row],[Recursos financeiros (R$)  - 2024 - Atualizado 2024]]-Tabela136798101112[[#This Row],[Recursos financeiros (R$)  - 2024 - Atualizado 2025]]</f>
        <v>0</v>
      </c>
      <c r="L54" s="8">
        <v>3133965.24</v>
      </c>
      <c r="M54" s="8"/>
      <c r="N54" s="8">
        <f>Tabela136798101112[[#This Row],[Recursos financeiros (R$)  - 2025 - Atualizado 2024]]-Tabela136798101112[[#This Row],[Recursos financeiros (R$)  - 2025 - Atualizado 2025]]</f>
        <v>3133965.24</v>
      </c>
      <c r="O54" s="8">
        <v>0</v>
      </c>
      <c r="P54" s="8">
        <f>Tabela136798101112[[#This Row],[Recursos financeiros (R$)  - 2026 - Atualizado 2024]]+2986602.66</f>
        <v>2986602.66</v>
      </c>
      <c r="Q54" s="8">
        <f>Tabela136798101112[[#This Row],[Recursos financeiros (R$)  - 2026 - Atualizado 2024]]-Tabela136798101112[[#This Row],[Recursos financeiros (R$)  - 2026 - Atualizado 2025]]</f>
        <v>-2986602.66</v>
      </c>
      <c r="R54" s="8">
        <v>0</v>
      </c>
      <c r="S54" s="8"/>
      <c r="T54" s="8">
        <f>Tabela136798101112[[#This Row],[Recursos financeiros (R$)  - 2027 - Atualizado 2024]]-Tabela136798101112[[#This Row],[Recursos financeiros (R$)  - 2027 - Atualizado 2025]]</f>
        <v>0</v>
      </c>
      <c r="U54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5971331.46</v>
      </c>
      <c r="V54" s="8"/>
      <c r="W54" s="7" t="s">
        <v>75</v>
      </c>
      <c r="X54" s="13" t="s">
        <v>76</v>
      </c>
    </row>
    <row r="55" spans="1:24" ht="45" x14ac:dyDescent="0.25">
      <c r="A55" s="7" t="s">
        <v>93</v>
      </c>
      <c r="B55" s="7" t="s">
        <v>156</v>
      </c>
      <c r="C55" s="7" t="s">
        <v>157</v>
      </c>
      <c r="D55" s="7" t="s">
        <v>28</v>
      </c>
      <c r="E55" s="7" t="s">
        <v>45</v>
      </c>
      <c r="F55" s="7" t="s">
        <v>30</v>
      </c>
      <c r="G55" s="7" t="s">
        <v>46</v>
      </c>
      <c r="H55" s="7" t="s">
        <v>47</v>
      </c>
      <c r="I55" s="8">
        <v>6000000</v>
      </c>
      <c r="J55" s="8">
        <v>2566977.54</v>
      </c>
      <c r="K55" s="8">
        <f>Tabela136798101112[[#This Row],[Recursos financeiros (R$)  - 2024 - Atualizado 2024]]-Tabela136798101112[[#This Row],[Recursos financeiros (R$)  - 2024 - Atualizado 2025]]</f>
        <v>3433022.46</v>
      </c>
      <c r="L55" s="8">
        <v>4750000</v>
      </c>
      <c r="M55" s="8"/>
      <c r="N55" s="8">
        <f>Tabela136798101112[[#This Row],[Recursos financeiros (R$)  - 2025 - Atualizado 2024]]-Tabela136798101112[[#This Row],[Recursos financeiros (R$)  - 2025 - Atualizado 2025]]</f>
        <v>4750000</v>
      </c>
      <c r="O55" s="8">
        <v>0</v>
      </c>
      <c r="P55" s="8">
        <f>Tabela136798101112[[#This Row],[Recursos financeiros (R$)  - 2026 - Atualizado 2024]]+2986602.66</f>
        <v>2986602.66</v>
      </c>
      <c r="Q55" s="8">
        <f>Tabela136798101112[[#This Row],[Recursos financeiros (R$)  - 2026 - Atualizado 2024]]-Tabela136798101112[[#This Row],[Recursos financeiros (R$)  - 2026 - Atualizado 2025]]</f>
        <v>-2986602.66</v>
      </c>
      <c r="R55" s="8">
        <v>0</v>
      </c>
      <c r="S55" s="8"/>
      <c r="T55" s="8">
        <f>Tabela136798101112[[#This Row],[Recursos financeiros (R$)  - 2027 - Atualizado 2024]]-Tabela136798101112[[#This Row],[Recursos financeiros (R$)  - 2027 - Atualizado 2025]]</f>
        <v>0</v>
      </c>
      <c r="U55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5553580.2000000002</v>
      </c>
      <c r="V55" s="8"/>
      <c r="W55" s="7" t="s">
        <v>75</v>
      </c>
      <c r="X55" s="13" t="s">
        <v>76</v>
      </c>
    </row>
    <row r="56" spans="1:24" ht="45" x14ac:dyDescent="0.25">
      <c r="A56" s="7" t="s">
        <v>93</v>
      </c>
      <c r="B56" s="7" t="s">
        <v>158</v>
      </c>
      <c r="C56" s="7" t="s">
        <v>159</v>
      </c>
      <c r="D56" s="7" t="s">
        <v>28</v>
      </c>
      <c r="E56" s="7" t="s">
        <v>45</v>
      </c>
      <c r="F56" s="7" t="s">
        <v>30</v>
      </c>
      <c r="G56" s="7" t="s">
        <v>46</v>
      </c>
      <c r="H56" s="7" t="s">
        <v>47</v>
      </c>
      <c r="I56" s="8">
        <v>503295.41</v>
      </c>
      <c r="J56" s="8">
        <v>503295.41</v>
      </c>
      <c r="K56" s="8">
        <f>Tabela136798101112[[#This Row],[Recursos financeiros (R$)  - 2024 - Atualizado 2024]]-Tabela136798101112[[#This Row],[Recursos financeiros (R$)  - 2024 - Atualizado 2025]]</f>
        <v>0</v>
      </c>
      <c r="L56" s="8">
        <v>528460.18050000002</v>
      </c>
      <c r="M56" s="8"/>
      <c r="N56" s="8">
        <f>Tabela136798101112[[#This Row],[Recursos financeiros (R$)  - 2025 - Atualizado 2024]]-Tabela136798101112[[#This Row],[Recursos financeiros (R$)  - 2025 - Atualizado 2025]]</f>
        <v>528460.18050000002</v>
      </c>
      <c r="O56" s="8">
        <v>0</v>
      </c>
      <c r="P56" s="8">
        <f>Tabela136798101112[[#This Row],[Recursos financeiros (R$)  - 2026 - Atualizado 2024]]+2986602.66</f>
        <v>2986602.66</v>
      </c>
      <c r="Q56" s="8">
        <f>Tabela136798101112[[#This Row],[Recursos financeiros (R$)  - 2026 - Atualizado 2024]]-Tabela136798101112[[#This Row],[Recursos financeiros (R$)  - 2026 - Atualizado 2025]]</f>
        <v>-2986602.66</v>
      </c>
      <c r="R56" s="8">
        <v>0</v>
      </c>
      <c r="S56" s="8"/>
      <c r="T56" s="8">
        <f>Tabela136798101112[[#This Row],[Recursos financeiros (R$)  - 2027 - Atualizado 2024]]-Tabela136798101112[[#This Row],[Recursos financeiros (R$)  - 2027 - Atualizado 2025]]</f>
        <v>0</v>
      </c>
      <c r="U56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3489898.0700000003</v>
      </c>
      <c r="V56" s="8"/>
      <c r="W56" s="7" t="s">
        <v>75</v>
      </c>
      <c r="X56" s="13" t="s">
        <v>76</v>
      </c>
    </row>
    <row r="57" spans="1:24" ht="54" x14ac:dyDescent="0.25">
      <c r="A57" s="7" t="s">
        <v>93</v>
      </c>
      <c r="B57" s="7" t="s">
        <v>160</v>
      </c>
      <c r="C57" s="7" t="s">
        <v>161</v>
      </c>
      <c r="D57" s="7" t="s">
        <v>28</v>
      </c>
      <c r="E57" s="7" t="s">
        <v>45</v>
      </c>
      <c r="F57" s="7" t="s">
        <v>100</v>
      </c>
      <c r="G57" s="7" t="s">
        <v>46</v>
      </c>
      <c r="H57" s="7" t="s">
        <v>47</v>
      </c>
      <c r="I57" s="11">
        <v>0</v>
      </c>
      <c r="J57" s="11">
        <v>0</v>
      </c>
      <c r="K57" s="8">
        <f>Tabela136798101112[[#This Row],[Recursos financeiros (R$)  - 2024 - Atualizado 2024]]-Tabela136798101112[[#This Row],[Recursos financeiros (R$)  - 2024 - Atualizado 2025]]</f>
        <v>0</v>
      </c>
      <c r="L57" s="8">
        <v>0</v>
      </c>
      <c r="M57" s="8"/>
      <c r="N57" s="8">
        <f>Tabela136798101112[[#This Row],[Recursos financeiros (R$)  - 2025 - Atualizado 2024]]-Tabela136798101112[[#This Row],[Recursos financeiros (R$)  - 2025 - Atualizado 2025]]</f>
        <v>0</v>
      </c>
      <c r="O57" s="8">
        <v>0</v>
      </c>
      <c r="P57" s="8">
        <f>Tabela136798101112[[#This Row],[Recursos financeiros (R$)  - 2026 - Atualizado 2024]]+2986602.66</f>
        <v>2986602.66</v>
      </c>
      <c r="Q57" s="8">
        <f>Tabela136798101112[[#This Row],[Recursos financeiros (R$)  - 2026 - Atualizado 2024]]-Tabela136798101112[[#This Row],[Recursos financeiros (R$)  - 2026 - Atualizado 2025]]</f>
        <v>-2986602.66</v>
      </c>
      <c r="R57" s="8">
        <v>0</v>
      </c>
      <c r="S57" s="8"/>
      <c r="T57" s="8">
        <f>Tabela136798101112[[#This Row],[Recursos financeiros (R$)  - 2027 - Atualizado 2024]]-Tabela136798101112[[#This Row],[Recursos financeiros (R$)  - 2027 - Atualizado 2025]]</f>
        <v>0</v>
      </c>
      <c r="U57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57" s="8"/>
      <c r="W57" s="7" t="s">
        <v>75</v>
      </c>
      <c r="X57" s="13" t="s">
        <v>76</v>
      </c>
    </row>
    <row r="58" spans="1:24" ht="36" x14ac:dyDescent="0.25">
      <c r="A58" s="7" t="s">
        <v>162</v>
      </c>
      <c r="B58" s="7" t="s">
        <v>163</v>
      </c>
      <c r="C58" s="7" t="s">
        <v>164</v>
      </c>
      <c r="D58" s="7" t="s">
        <v>28</v>
      </c>
      <c r="E58" s="7" t="s">
        <v>45</v>
      </c>
      <c r="F58" s="7" t="s">
        <v>30</v>
      </c>
      <c r="G58" s="7" t="s">
        <v>46</v>
      </c>
      <c r="H58" s="7" t="s">
        <v>47</v>
      </c>
      <c r="I58" s="11">
        <v>0</v>
      </c>
      <c r="J58" s="11">
        <v>0</v>
      </c>
      <c r="K58" s="8">
        <f>Tabela136798101112[[#This Row],[Recursos financeiros (R$)  - 2024 - Atualizado 2024]]-Tabela136798101112[[#This Row],[Recursos financeiros (R$)  - 2024 - Atualizado 2025]]</f>
        <v>0</v>
      </c>
      <c r="L58" s="8">
        <v>2000000</v>
      </c>
      <c r="M58" s="8"/>
      <c r="N58" s="8">
        <f>Tabela136798101112[[#This Row],[Recursos financeiros (R$)  - 2025 - Atualizado 2024]]-Tabela136798101112[[#This Row],[Recursos financeiros (R$)  - 2025 - Atualizado 2025]]</f>
        <v>2000000</v>
      </c>
      <c r="O58" s="8">
        <v>0</v>
      </c>
      <c r="P58" s="8">
        <f>Tabela136798101112[[#This Row],[Recursos financeiros (R$)  - 2026 - Atualizado 2024]]+2986602.66</f>
        <v>2986602.66</v>
      </c>
      <c r="Q58" s="8">
        <f>Tabela136798101112[[#This Row],[Recursos financeiros (R$)  - 2026 - Atualizado 2024]]-Tabela136798101112[[#This Row],[Recursos financeiros (R$)  - 2026 - Atualizado 2025]]</f>
        <v>-2986602.66</v>
      </c>
      <c r="R58" s="8">
        <v>0</v>
      </c>
      <c r="S58" s="8"/>
      <c r="T58" s="8">
        <f>Tabela136798101112[[#This Row],[Recursos financeiros (R$)  - 2027 - Atualizado 2024]]-Tabela136798101112[[#This Row],[Recursos financeiros (R$)  - 2027 - Atualizado 2025]]</f>
        <v>0</v>
      </c>
      <c r="U58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58" s="8"/>
      <c r="W58" s="7" t="s">
        <v>75</v>
      </c>
      <c r="X58" s="13" t="s">
        <v>76</v>
      </c>
    </row>
    <row r="59" spans="1:24" ht="36" x14ac:dyDescent="0.25">
      <c r="A59" s="7" t="s">
        <v>162</v>
      </c>
      <c r="B59" s="7" t="s">
        <v>151</v>
      </c>
      <c r="C59" s="7" t="s">
        <v>166</v>
      </c>
      <c r="D59" s="7" t="s">
        <v>28</v>
      </c>
      <c r="E59" s="7" t="s">
        <v>45</v>
      </c>
      <c r="F59" s="7" t="s">
        <v>30</v>
      </c>
      <c r="G59" s="7" t="s">
        <v>46</v>
      </c>
      <c r="H59" s="7" t="s">
        <v>47</v>
      </c>
      <c r="I59" s="8">
        <v>1461297.48</v>
      </c>
      <c r="J59" s="8">
        <v>1461297.48</v>
      </c>
      <c r="K59" s="8">
        <f>Tabela136798101112[[#This Row],[Recursos financeiros (R$)  - 2024 - Atualizado 2024]]-Tabela136798101112[[#This Row],[Recursos financeiros (R$)  - 2024 - Atualizado 2025]]</f>
        <v>0</v>
      </c>
      <c r="L59" s="8">
        <v>1534362.3540000001</v>
      </c>
      <c r="M59" s="8"/>
      <c r="N59" s="8">
        <f>Tabela136798101112[[#This Row],[Recursos financeiros (R$)  - 2025 - Atualizado 2024]]-Tabela136798101112[[#This Row],[Recursos financeiros (R$)  - 2025 - Atualizado 2025]]</f>
        <v>1534362.3540000001</v>
      </c>
      <c r="O59" s="8">
        <v>0</v>
      </c>
      <c r="P59" s="8">
        <f>Tabela136798101112[[#This Row],[Recursos financeiros (R$)  - 2026 - Atualizado 2024]]+2986602.66</f>
        <v>2986602.66</v>
      </c>
      <c r="Q59" s="8">
        <f>Tabela136798101112[[#This Row],[Recursos financeiros (R$)  - 2026 - Atualizado 2024]]-Tabela136798101112[[#This Row],[Recursos financeiros (R$)  - 2026 - Atualizado 2025]]</f>
        <v>-2986602.66</v>
      </c>
      <c r="R59" s="8">
        <v>0</v>
      </c>
      <c r="S59" s="8"/>
      <c r="T59" s="8">
        <f>Tabela136798101112[[#This Row],[Recursos financeiros (R$)  - 2027 - Atualizado 2024]]-Tabela136798101112[[#This Row],[Recursos financeiros (R$)  - 2027 - Atualizado 2025]]</f>
        <v>0</v>
      </c>
      <c r="U59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4447900.1400000006</v>
      </c>
      <c r="V59" s="8"/>
      <c r="W59" s="7" t="s">
        <v>75</v>
      </c>
      <c r="X59" s="13" t="s">
        <v>76</v>
      </c>
    </row>
    <row r="60" spans="1:24" ht="36" x14ac:dyDescent="0.25">
      <c r="A60" s="7" t="s">
        <v>162</v>
      </c>
      <c r="B60" s="7" t="s">
        <v>167</v>
      </c>
      <c r="C60" s="7" t="s">
        <v>168</v>
      </c>
      <c r="D60" s="7" t="s">
        <v>28</v>
      </c>
      <c r="E60" s="7" t="s">
        <v>45</v>
      </c>
      <c r="F60" s="7" t="s">
        <v>30</v>
      </c>
      <c r="G60" s="7" t="s">
        <v>46</v>
      </c>
      <c r="H60" s="7" t="s">
        <v>47</v>
      </c>
      <c r="I60" s="8">
        <v>1900000</v>
      </c>
      <c r="J60" s="8">
        <v>197958.75</v>
      </c>
      <c r="K60" s="8">
        <f>Tabela136798101112[[#This Row],[Recursos financeiros (R$)  - 2024 - Atualizado 2024]]-Tabela136798101112[[#This Row],[Recursos financeiros (R$)  - 2024 - Atualizado 2025]]</f>
        <v>1702041.25</v>
      </c>
      <c r="L60" s="8">
        <v>1900000</v>
      </c>
      <c r="M60" s="8"/>
      <c r="N60" s="8">
        <f>Tabela136798101112[[#This Row],[Recursos financeiros (R$)  - 2025 - Atualizado 2024]]-Tabela136798101112[[#This Row],[Recursos financeiros (R$)  - 2025 - Atualizado 2025]]</f>
        <v>1900000</v>
      </c>
      <c r="O60" s="8">
        <v>0</v>
      </c>
      <c r="P60" s="8">
        <f>Tabela136798101112[[#This Row],[Recursos financeiros (R$)  - 2026 - Atualizado 2024]]+2986602.66</f>
        <v>2986602.66</v>
      </c>
      <c r="Q60" s="8">
        <f>Tabela136798101112[[#This Row],[Recursos financeiros (R$)  - 2026 - Atualizado 2024]]-Tabela136798101112[[#This Row],[Recursos financeiros (R$)  - 2026 - Atualizado 2025]]</f>
        <v>-2986602.66</v>
      </c>
      <c r="R60" s="8">
        <v>0</v>
      </c>
      <c r="S60" s="8"/>
      <c r="T60" s="8">
        <f>Tabela136798101112[[#This Row],[Recursos financeiros (R$)  - 2027 - Atualizado 2024]]-Tabela136798101112[[#This Row],[Recursos financeiros (R$)  - 2027 - Atualizado 2025]]</f>
        <v>0</v>
      </c>
      <c r="U60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3184561.41</v>
      </c>
      <c r="V60" s="8"/>
      <c r="W60" s="7" t="s">
        <v>75</v>
      </c>
      <c r="X60" s="13" t="s">
        <v>76</v>
      </c>
    </row>
    <row r="61" spans="1:24" ht="27" x14ac:dyDescent="0.25">
      <c r="A61" s="7" t="s">
        <v>162</v>
      </c>
      <c r="B61" s="7" t="s">
        <v>151</v>
      </c>
      <c r="C61" s="7" t="s">
        <v>169</v>
      </c>
      <c r="D61" s="7" t="s">
        <v>28</v>
      </c>
      <c r="E61" s="7" t="s">
        <v>45</v>
      </c>
      <c r="F61" s="7" t="s">
        <v>30</v>
      </c>
      <c r="G61" s="7" t="s">
        <v>46</v>
      </c>
      <c r="H61" s="7" t="s">
        <v>47</v>
      </c>
      <c r="I61" s="8">
        <v>675000</v>
      </c>
      <c r="J61" s="8">
        <v>96057.95</v>
      </c>
      <c r="K61" s="8">
        <f>Tabela136798101112[[#This Row],[Recursos financeiros (R$)  - 2024 - Atualizado 2024]]-Tabela136798101112[[#This Row],[Recursos financeiros (R$)  - 2024 - Atualizado 2025]]</f>
        <v>578942.05000000005</v>
      </c>
      <c r="L61" s="8">
        <v>400000</v>
      </c>
      <c r="M61" s="8"/>
      <c r="N61" s="8">
        <f>Tabela136798101112[[#This Row],[Recursos financeiros (R$)  - 2025 - Atualizado 2024]]-Tabela136798101112[[#This Row],[Recursos financeiros (R$)  - 2025 - Atualizado 2025]]</f>
        <v>400000</v>
      </c>
      <c r="O61" s="8">
        <v>0</v>
      </c>
      <c r="P61" s="8">
        <f>Tabela136798101112[[#This Row],[Recursos financeiros (R$)  - 2026 - Atualizado 2024]]+2986602.66</f>
        <v>2986602.66</v>
      </c>
      <c r="Q61" s="8">
        <f>Tabela136798101112[[#This Row],[Recursos financeiros (R$)  - 2026 - Atualizado 2024]]-Tabela136798101112[[#This Row],[Recursos financeiros (R$)  - 2026 - Atualizado 2025]]</f>
        <v>-2986602.66</v>
      </c>
      <c r="R61" s="8">
        <v>0</v>
      </c>
      <c r="S61" s="8"/>
      <c r="T61" s="8">
        <f>Tabela136798101112[[#This Row],[Recursos financeiros (R$)  - 2027 - Atualizado 2024]]-Tabela136798101112[[#This Row],[Recursos financeiros (R$)  - 2027 - Atualizado 2025]]</f>
        <v>0</v>
      </c>
      <c r="U61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3082660.6100000003</v>
      </c>
      <c r="V61" s="8"/>
      <c r="W61" s="7" t="s">
        <v>75</v>
      </c>
      <c r="X61" s="13" t="s">
        <v>76</v>
      </c>
    </row>
    <row r="62" spans="1:24" ht="27" x14ac:dyDescent="0.25">
      <c r="A62" s="7" t="s">
        <v>162</v>
      </c>
      <c r="B62" s="7" t="s">
        <v>151</v>
      </c>
      <c r="C62" s="7" t="s">
        <v>170</v>
      </c>
      <c r="D62" s="7" t="s">
        <v>28</v>
      </c>
      <c r="E62" s="7" t="s">
        <v>45</v>
      </c>
      <c r="F62" s="7" t="s">
        <v>30</v>
      </c>
      <c r="G62" s="7" t="s">
        <v>46</v>
      </c>
      <c r="H62" s="7" t="s">
        <v>47</v>
      </c>
      <c r="I62" s="8">
        <v>1925535.87</v>
      </c>
      <c r="J62" s="8">
        <v>1925535.87</v>
      </c>
      <c r="K62" s="8">
        <f>Tabela136798101112[[#This Row],[Recursos financeiros (R$)  - 2024 - Atualizado 2024]]-Tabela136798101112[[#This Row],[Recursos financeiros (R$)  - 2024 - Atualizado 2025]]</f>
        <v>0</v>
      </c>
      <c r="L62" s="8">
        <v>2021812.6635</v>
      </c>
      <c r="M62" s="8"/>
      <c r="N62" s="8">
        <f>Tabela136798101112[[#This Row],[Recursos financeiros (R$)  - 2025 - Atualizado 2024]]-Tabela136798101112[[#This Row],[Recursos financeiros (R$)  - 2025 - Atualizado 2025]]</f>
        <v>2021812.6635</v>
      </c>
      <c r="O62" s="8">
        <v>0</v>
      </c>
      <c r="P62" s="8">
        <f>Tabela136798101112[[#This Row],[Recursos financeiros (R$)  - 2026 - Atualizado 2024]]+2986602.66</f>
        <v>2986602.66</v>
      </c>
      <c r="Q62" s="8">
        <f>Tabela136798101112[[#This Row],[Recursos financeiros (R$)  - 2026 - Atualizado 2024]]-Tabela136798101112[[#This Row],[Recursos financeiros (R$)  - 2026 - Atualizado 2025]]</f>
        <v>-2986602.66</v>
      </c>
      <c r="R62" s="8">
        <v>0</v>
      </c>
      <c r="S62" s="8"/>
      <c r="T62" s="8">
        <f>Tabela136798101112[[#This Row],[Recursos financeiros (R$)  - 2027 - Atualizado 2024]]-Tabela136798101112[[#This Row],[Recursos financeiros (R$)  - 2027 - Atualizado 2025]]</f>
        <v>0</v>
      </c>
      <c r="U62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4912138.53</v>
      </c>
      <c r="V62" s="8"/>
      <c r="W62" s="7" t="s">
        <v>75</v>
      </c>
      <c r="X62" s="13" t="s">
        <v>76</v>
      </c>
    </row>
    <row r="63" spans="1:24" ht="27" x14ac:dyDescent="0.25">
      <c r="A63" s="7" t="s">
        <v>162</v>
      </c>
      <c r="B63" s="7" t="s">
        <v>151</v>
      </c>
      <c r="C63" s="7" t="s">
        <v>171</v>
      </c>
      <c r="D63" s="7" t="s">
        <v>28</v>
      </c>
      <c r="E63" s="7" t="s">
        <v>45</v>
      </c>
      <c r="F63" s="7" t="s">
        <v>30</v>
      </c>
      <c r="G63" s="7" t="s">
        <v>46</v>
      </c>
      <c r="H63" s="7" t="s">
        <v>47</v>
      </c>
      <c r="I63" s="11">
        <v>0</v>
      </c>
      <c r="J63" s="11">
        <v>0</v>
      </c>
      <c r="K63" s="8">
        <f>Tabela136798101112[[#This Row],[Recursos financeiros (R$)  - 2024 - Atualizado 2024]]-Tabela136798101112[[#This Row],[Recursos financeiros (R$)  - 2024 - Atualizado 2025]]</f>
        <v>0</v>
      </c>
      <c r="L63" s="8">
        <v>0</v>
      </c>
      <c r="M63" s="8"/>
      <c r="N63" s="8">
        <f>Tabela136798101112[[#This Row],[Recursos financeiros (R$)  - 2025 - Atualizado 2024]]-Tabela136798101112[[#This Row],[Recursos financeiros (R$)  - 2025 - Atualizado 2025]]</f>
        <v>0</v>
      </c>
      <c r="O63" s="8">
        <v>0</v>
      </c>
      <c r="P63" s="8">
        <f>Tabela136798101112[[#This Row],[Recursos financeiros (R$)  - 2026 - Atualizado 2024]]+2986602.66</f>
        <v>2986602.66</v>
      </c>
      <c r="Q63" s="8">
        <f>Tabela136798101112[[#This Row],[Recursos financeiros (R$)  - 2026 - Atualizado 2024]]-Tabela136798101112[[#This Row],[Recursos financeiros (R$)  - 2026 - Atualizado 2025]]</f>
        <v>-2986602.66</v>
      </c>
      <c r="R63" s="8">
        <v>0</v>
      </c>
      <c r="S63" s="8"/>
      <c r="T63" s="8">
        <f>Tabela136798101112[[#This Row],[Recursos financeiros (R$)  - 2027 - Atualizado 2024]]-Tabela136798101112[[#This Row],[Recursos financeiros (R$)  - 2027 - Atualizado 2025]]</f>
        <v>0</v>
      </c>
      <c r="U63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63" s="8"/>
      <c r="W63" s="7" t="s">
        <v>75</v>
      </c>
      <c r="X63" s="13" t="s">
        <v>76</v>
      </c>
    </row>
    <row r="64" spans="1:24" ht="27" x14ac:dyDescent="0.25">
      <c r="A64" s="7" t="s">
        <v>162</v>
      </c>
      <c r="B64" s="7" t="s">
        <v>151</v>
      </c>
      <c r="C64" s="7" t="s">
        <v>172</v>
      </c>
      <c r="D64" s="7" t="s">
        <v>28</v>
      </c>
      <c r="E64" s="7" t="s">
        <v>45</v>
      </c>
      <c r="F64" s="7" t="s">
        <v>30</v>
      </c>
      <c r="G64" s="7" t="s">
        <v>46</v>
      </c>
      <c r="H64" s="7" t="s">
        <v>47</v>
      </c>
      <c r="I64" s="8">
        <v>817779.01</v>
      </c>
      <c r="J64" s="8">
        <v>786350.88</v>
      </c>
      <c r="K64" s="8">
        <f>Tabela136798101112[[#This Row],[Recursos financeiros (R$)  - 2024 - Atualizado 2024]]-Tabela136798101112[[#This Row],[Recursos financeiros (R$)  - 2024 - Atualizado 2025]]</f>
        <v>31428.130000000005</v>
      </c>
      <c r="L64" s="8">
        <v>858667.96</v>
      </c>
      <c r="M64" s="8"/>
      <c r="N64" s="8">
        <f>Tabela136798101112[[#This Row],[Recursos financeiros (R$)  - 2025 - Atualizado 2024]]-Tabela136798101112[[#This Row],[Recursos financeiros (R$)  - 2025 - Atualizado 2025]]</f>
        <v>858667.96</v>
      </c>
      <c r="O64" s="8">
        <v>0</v>
      </c>
      <c r="P64" s="8">
        <f>Tabela136798101112[[#This Row],[Recursos financeiros (R$)  - 2026 - Atualizado 2024]]+2986602.66</f>
        <v>2986602.66</v>
      </c>
      <c r="Q64" s="8">
        <f>Tabela136798101112[[#This Row],[Recursos financeiros (R$)  - 2026 - Atualizado 2024]]-Tabela136798101112[[#This Row],[Recursos financeiros (R$)  - 2026 - Atualizado 2025]]</f>
        <v>-2986602.66</v>
      </c>
      <c r="R64" s="8">
        <v>0</v>
      </c>
      <c r="S64" s="8"/>
      <c r="T64" s="8">
        <f>Tabela136798101112[[#This Row],[Recursos financeiros (R$)  - 2027 - Atualizado 2024]]-Tabela136798101112[[#This Row],[Recursos financeiros (R$)  - 2027 - Atualizado 2025]]</f>
        <v>0</v>
      </c>
      <c r="U64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3772953.54</v>
      </c>
      <c r="V64" s="8"/>
      <c r="W64" s="7" t="s">
        <v>75</v>
      </c>
      <c r="X64" s="13" t="s">
        <v>76</v>
      </c>
    </row>
    <row r="65" spans="1:24" ht="36" x14ac:dyDescent="0.25">
      <c r="A65" s="7" t="s">
        <v>162</v>
      </c>
      <c r="B65" s="7" t="s">
        <v>173</v>
      </c>
      <c r="C65" s="7" t="s">
        <v>174</v>
      </c>
      <c r="D65" s="7" t="s">
        <v>28</v>
      </c>
      <c r="E65" s="7" t="s">
        <v>45</v>
      </c>
      <c r="F65" s="7" t="s">
        <v>30</v>
      </c>
      <c r="G65" s="7" t="s">
        <v>46</v>
      </c>
      <c r="H65" s="7" t="s">
        <v>47</v>
      </c>
      <c r="I65" s="8">
        <v>355000</v>
      </c>
      <c r="J65" s="8">
        <v>420214.96</v>
      </c>
      <c r="K65" s="8">
        <f>Tabela136798101112[[#This Row],[Recursos financeiros (R$)  - 2024 - Atualizado 2024]]-Tabela136798101112[[#This Row],[Recursos financeiros (R$)  - 2024 - Atualizado 2025]]</f>
        <v>-65214.960000000021</v>
      </c>
      <c r="L65" s="8">
        <v>450000</v>
      </c>
      <c r="M65" s="8"/>
      <c r="N65" s="8">
        <f>Tabela136798101112[[#This Row],[Recursos financeiros (R$)  - 2025 - Atualizado 2024]]-Tabela136798101112[[#This Row],[Recursos financeiros (R$)  - 2025 - Atualizado 2025]]</f>
        <v>450000</v>
      </c>
      <c r="O65" s="8">
        <v>0</v>
      </c>
      <c r="P65" s="8">
        <f>Tabela136798101112[[#This Row],[Recursos financeiros (R$)  - 2026 - Atualizado 2024]]+2986602.66</f>
        <v>2986602.66</v>
      </c>
      <c r="Q65" s="8">
        <f>Tabela136798101112[[#This Row],[Recursos financeiros (R$)  - 2026 - Atualizado 2024]]-Tabela136798101112[[#This Row],[Recursos financeiros (R$)  - 2026 - Atualizado 2025]]</f>
        <v>-2986602.66</v>
      </c>
      <c r="R65" s="8">
        <v>0</v>
      </c>
      <c r="S65" s="8"/>
      <c r="T65" s="8">
        <f>Tabela136798101112[[#This Row],[Recursos financeiros (R$)  - 2027 - Atualizado 2024]]-Tabela136798101112[[#This Row],[Recursos financeiros (R$)  - 2027 - Atualizado 2025]]</f>
        <v>0</v>
      </c>
      <c r="U65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3406817.62</v>
      </c>
      <c r="V65" s="8"/>
      <c r="W65" s="7" t="s">
        <v>75</v>
      </c>
      <c r="X65" s="13" t="s">
        <v>76</v>
      </c>
    </row>
    <row r="66" spans="1:24" ht="36" x14ac:dyDescent="0.25">
      <c r="A66" s="7" t="s">
        <v>104</v>
      </c>
      <c r="B66" s="7" t="s">
        <v>151</v>
      </c>
      <c r="C66" s="7" t="s">
        <v>175</v>
      </c>
      <c r="D66" s="7" t="s">
        <v>28</v>
      </c>
      <c r="E66" s="7" t="s">
        <v>45</v>
      </c>
      <c r="F66" s="7" t="s">
        <v>30</v>
      </c>
      <c r="G66" s="7" t="s">
        <v>46</v>
      </c>
      <c r="H66" s="7" t="s">
        <v>47</v>
      </c>
      <c r="I66" s="8">
        <v>1500000</v>
      </c>
      <c r="J66" s="8">
        <v>1297831.27</v>
      </c>
      <c r="K66" s="8">
        <f>Tabela136798101112[[#This Row],[Recursos financeiros (R$)  - 2024 - Atualizado 2024]]-Tabela136798101112[[#This Row],[Recursos financeiros (R$)  - 2024 - Atualizado 2025]]</f>
        <v>202168.72999999998</v>
      </c>
      <c r="L66" s="8">
        <v>1575000</v>
      </c>
      <c r="M66" s="8"/>
      <c r="N66" s="8">
        <f>Tabela136798101112[[#This Row],[Recursos financeiros (R$)  - 2025 - Atualizado 2024]]-Tabela136798101112[[#This Row],[Recursos financeiros (R$)  - 2025 - Atualizado 2025]]</f>
        <v>1575000</v>
      </c>
      <c r="O66" s="8">
        <v>0</v>
      </c>
      <c r="P66" s="8">
        <f>Tabela136798101112[[#This Row],[Recursos financeiros (R$)  - 2026 - Atualizado 2024]]+2986602.66</f>
        <v>2986602.66</v>
      </c>
      <c r="Q66" s="8">
        <f>Tabela136798101112[[#This Row],[Recursos financeiros (R$)  - 2026 - Atualizado 2024]]-Tabela136798101112[[#This Row],[Recursos financeiros (R$)  - 2026 - Atualizado 2025]]</f>
        <v>-2986602.66</v>
      </c>
      <c r="R66" s="8">
        <v>0</v>
      </c>
      <c r="S66" s="8"/>
      <c r="T66" s="8">
        <f>Tabela136798101112[[#This Row],[Recursos financeiros (R$)  - 2027 - Atualizado 2024]]-Tabela136798101112[[#This Row],[Recursos financeiros (R$)  - 2027 - Atualizado 2025]]</f>
        <v>0</v>
      </c>
      <c r="U66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4284433.93</v>
      </c>
      <c r="V66" s="8"/>
      <c r="W66" s="7" t="s">
        <v>75</v>
      </c>
      <c r="X66" s="13" t="s">
        <v>76</v>
      </c>
    </row>
    <row r="67" spans="1:24" ht="45" x14ac:dyDescent="0.25">
      <c r="A67" s="7" t="s">
        <v>109</v>
      </c>
      <c r="B67" s="7" t="s">
        <v>247</v>
      </c>
      <c r="C67" s="7" t="s">
        <v>176</v>
      </c>
      <c r="D67" s="7" t="s">
        <v>31</v>
      </c>
      <c r="E67" s="7" t="s">
        <v>177</v>
      </c>
      <c r="F67" s="7" t="s">
        <v>112</v>
      </c>
      <c r="G67" s="7" t="s">
        <v>31</v>
      </c>
      <c r="H67" s="7" t="s">
        <v>116</v>
      </c>
      <c r="I67" s="11">
        <v>0</v>
      </c>
      <c r="J67" s="11"/>
      <c r="K67" s="8">
        <f>Tabela136798101112[[#This Row],[Recursos financeiros (R$)  - 2024 - Atualizado 2024]]-Tabela136798101112[[#This Row],[Recursos financeiros (R$)  - 2024 - Atualizado 2025]]</f>
        <v>0</v>
      </c>
      <c r="L67" s="8">
        <v>750000</v>
      </c>
      <c r="M67" s="8">
        <v>0</v>
      </c>
      <c r="N67" s="8">
        <f>Tabela136798101112[[#This Row],[Recursos financeiros (R$)  - 2025 - Atualizado 2024]]-Tabela136798101112[[#This Row],[Recursos financeiros (R$)  - 2025 - Atualizado 2025]]</f>
        <v>750000</v>
      </c>
      <c r="O67" s="8">
        <v>750000</v>
      </c>
      <c r="P67" s="8">
        <f>Tabela136798101112[[#This Row],[Recursos financeiros (R$)  - 2026 - Atualizado 2024]]+2986602.66</f>
        <v>3736602.66</v>
      </c>
      <c r="Q67" s="8">
        <f>Tabela136798101112[[#This Row],[Recursos financeiros (R$)  - 2026 - Atualizado 2024]]-Tabela136798101112[[#This Row],[Recursos financeiros (R$)  - 2026 - Atualizado 2025]]</f>
        <v>-2986602.66</v>
      </c>
      <c r="R67" s="8">
        <v>750000</v>
      </c>
      <c r="S67" s="8"/>
      <c r="T67" s="8">
        <f>Tabela136798101112[[#This Row],[Recursos financeiros (R$)  - 2027 - Atualizado 2024]]-Tabela136798101112[[#This Row],[Recursos financeiros (R$)  - 2027 - Atualizado 2025]]</f>
        <v>750000</v>
      </c>
      <c r="U67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3736602.66</v>
      </c>
      <c r="V67" s="8"/>
      <c r="W67" s="7" t="s">
        <v>35</v>
      </c>
      <c r="X67" s="9"/>
    </row>
    <row r="68" spans="1:24" ht="36" x14ac:dyDescent="0.25">
      <c r="A68" s="7" t="s">
        <v>109</v>
      </c>
      <c r="B68" s="7" t="s">
        <v>248</v>
      </c>
      <c r="C68" s="7" t="s">
        <v>178</v>
      </c>
      <c r="D68" s="7" t="s">
        <v>31</v>
      </c>
      <c r="E68" s="7" t="s">
        <v>179</v>
      </c>
      <c r="F68" s="7" t="s">
        <v>112</v>
      </c>
      <c r="G68" s="7" t="s">
        <v>31</v>
      </c>
      <c r="H68" s="7" t="s">
        <v>116</v>
      </c>
      <c r="I68" s="11">
        <v>0</v>
      </c>
      <c r="J68" s="11"/>
      <c r="K68" s="8">
        <f>Tabela136798101112[[#This Row],[Recursos financeiros (R$)  - 2024 - Atualizado 2024]]-Tabela136798101112[[#This Row],[Recursos financeiros (R$)  - 2024 - Atualizado 2025]]</f>
        <v>0</v>
      </c>
      <c r="L68" s="8">
        <f>8000000-1447133.18</f>
        <v>6552866.8200000003</v>
      </c>
      <c r="M68" s="8">
        <v>7032208.8899999997</v>
      </c>
      <c r="N68" s="8">
        <f>Tabela136798101112[[#This Row],[Recursos financeiros (R$)  - 2025 - Atualizado 2024]]-Tabela136798101112[[#This Row],[Recursos financeiros (R$)  - 2025 - Atualizado 2025]]</f>
        <v>-479342.06999999937</v>
      </c>
      <c r="O68" s="8">
        <v>1000000</v>
      </c>
      <c r="P68" s="8">
        <f>Tabela136798101112[[#This Row],[Recursos financeiros (R$)  - 2026 - Atualizado 2024]]+2986602.66</f>
        <v>3986602.66</v>
      </c>
      <c r="Q68" s="8">
        <f>Tabela136798101112[[#This Row],[Recursos financeiros (R$)  - 2026 - Atualizado 2024]]-Tabela136798101112[[#This Row],[Recursos financeiros (R$)  - 2026 - Atualizado 2025]]</f>
        <v>-2986602.66</v>
      </c>
      <c r="R68" s="8">
        <v>1500000</v>
      </c>
      <c r="S68" s="8"/>
      <c r="T68" s="8">
        <f>Tabela136798101112[[#This Row],[Recursos financeiros (R$)  - 2027 - Atualizado 2024]]-Tabela136798101112[[#This Row],[Recursos financeiros (R$)  - 2027 - Atualizado 2025]]</f>
        <v>1500000</v>
      </c>
      <c r="U68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11018811.550000001</v>
      </c>
      <c r="V68" s="8"/>
      <c r="W68" s="7" t="s">
        <v>35</v>
      </c>
      <c r="X68" s="9"/>
    </row>
    <row r="69" spans="1:24" ht="54" x14ac:dyDescent="0.25">
      <c r="A69" s="7" t="s">
        <v>109</v>
      </c>
      <c r="B69" s="7" t="s">
        <v>247</v>
      </c>
      <c r="C69" s="7" t="s">
        <v>180</v>
      </c>
      <c r="D69" s="7" t="s">
        <v>31</v>
      </c>
      <c r="E69" s="7" t="s">
        <v>64</v>
      </c>
      <c r="F69" s="7" t="s">
        <v>112</v>
      </c>
      <c r="G69" s="7" t="s">
        <v>31</v>
      </c>
      <c r="H69" s="7" t="s">
        <v>116</v>
      </c>
      <c r="I69" s="11">
        <v>0</v>
      </c>
      <c r="J69" s="11"/>
      <c r="K69" s="8">
        <f>Tabela136798101112[[#This Row],[Recursos financeiros (R$)  - 2024 - Atualizado 2024]]-Tabela136798101112[[#This Row],[Recursos financeiros (R$)  - 2024 - Atualizado 2025]]</f>
        <v>0</v>
      </c>
      <c r="L69" s="8">
        <v>8000000</v>
      </c>
      <c r="M69" s="8">
        <v>0</v>
      </c>
      <c r="N69" s="8">
        <f>Tabela136798101112[[#This Row],[Recursos financeiros (R$)  - 2025 - Atualizado 2024]]-Tabela136798101112[[#This Row],[Recursos financeiros (R$)  - 2025 - Atualizado 2025]]</f>
        <v>8000000</v>
      </c>
      <c r="O69" s="8">
        <v>1000000</v>
      </c>
      <c r="P69" s="8">
        <f>Tabela136798101112[[#This Row],[Recursos financeiros (R$)  - 2026 - Atualizado 2024]]+2986602.66</f>
        <v>3986602.66</v>
      </c>
      <c r="Q69" s="8">
        <f>Tabela136798101112[[#This Row],[Recursos financeiros (R$)  - 2026 - Atualizado 2024]]-Tabela136798101112[[#This Row],[Recursos financeiros (R$)  - 2026 - Atualizado 2025]]</f>
        <v>-2986602.66</v>
      </c>
      <c r="R69" s="8">
        <v>2000000</v>
      </c>
      <c r="S69" s="8"/>
      <c r="T69" s="8">
        <f>Tabela136798101112[[#This Row],[Recursos financeiros (R$)  - 2027 - Atualizado 2024]]-Tabela136798101112[[#This Row],[Recursos financeiros (R$)  - 2027 - Atualizado 2025]]</f>
        <v>2000000</v>
      </c>
      <c r="U69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3986602.66</v>
      </c>
      <c r="V69" s="8"/>
      <c r="W69" s="7" t="s">
        <v>35</v>
      </c>
      <c r="X69" s="9"/>
    </row>
    <row r="70" spans="1:24" s="30" customFormat="1" ht="36" x14ac:dyDescent="0.25">
      <c r="A70" s="26" t="s">
        <v>109</v>
      </c>
      <c r="B70" s="26" t="s">
        <v>183</v>
      </c>
      <c r="C70" s="26" t="s">
        <v>182</v>
      </c>
      <c r="D70" s="7" t="s">
        <v>31</v>
      </c>
      <c r="E70" s="7" t="s">
        <v>179</v>
      </c>
      <c r="F70" s="7" t="s">
        <v>112</v>
      </c>
      <c r="G70" s="7" t="s">
        <v>31</v>
      </c>
      <c r="H70" s="7" t="s">
        <v>116</v>
      </c>
      <c r="I70" s="27">
        <v>0</v>
      </c>
      <c r="J70" s="27"/>
      <c r="K70" s="28">
        <f>Tabela136798101112[[#This Row],[Recursos financeiros (R$)  - 2024 - Atualizado 2024]]-Tabela136798101112[[#This Row],[Recursos financeiros (R$)  - 2024 - Atualizado 2025]]</f>
        <v>0</v>
      </c>
      <c r="L70" s="28">
        <v>3000000</v>
      </c>
      <c r="M70" s="28">
        <v>13850245.390000001</v>
      </c>
      <c r="N70" s="8">
        <f>Tabela136798101112[[#This Row],[Recursos financeiros (R$)  - 2025 - Atualizado 2024]]-Tabela136798101112[[#This Row],[Recursos financeiros (R$)  - 2025 - Atualizado 2025]]</f>
        <v>-10850245.390000001</v>
      </c>
      <c r="O70" s="28">
        <v>0</v>
      </c>
      <c r="P70" s="28">
        <f>Tabela136798101112[[#This Row],[Recursos financeiros (R$)  - 2026 - Atualizado 2024]]+2986602.66</f>
        <v>2986602.66</v>
      </c>
      <c r="Q70" s="8">
        <f>Tabela136798101112[[#This Row],[Recursos financeiros (R$)  - 2026 - Atualizado 2024]]-Tabela136798101112[[#This Row],[Recursos financeiros (R$)  - 2026 - Atualizado 2025]]</f>
        <v>-2986602.66</v>
      </c>
      <c r="R70" s="28">
        <v>0</v>
      </c>
      <c r="S70" s="28"/>
      <c r="T70" s="8">
        <f>Tabela136798101112[[#This Row],[Recursos financeiros (R$)  - 2027 - Atualizado 2024]]-Tabela136798101112[[#This Row],[Recursos financeiros (R$)  - 2027 - Atualizado 2025]]</f>
        <v>0</v>
      </c>
      <c r="U70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16836848.050000001</v>
      </c>
      <c r="V70" s="8"/>
      <c r="W70" s="26" t="s">
        <v>35</v>
      </c>
      <c r="X70" s="29"/>
    </row>
    <row r="71" spans="1:24" s="30" customFormat="1" ht="18" x14ac:dyDescent="0.25">
      <c r="A71" s="26" t="s">
        <v>109</v>
      </c>
      <c r="B71" s="26" t="s">
        <v>183</v>
      </c>
      <c r="C71" s="26" t="s">
        <v>182</v>
      </c>
      <c r="D71" s="7"/>
      <c r="E71" s="7"/>
      <c r="F71" s="7" t="s">
        <v>112</v>
      </c>
      <c r="G71" s="7" t="s">
        <v>31</v>
      </c>
      <c r="H71" s="7" t="s">
        <v>116</v>
      </c>
      <c r="I71" s="28">
        <v>6563975.3600000003</v>
      </c>
      <c r="J71" s="28">
        <v>6563975.3600000003</v>
      </c>
      <c r="K71" s="28">
        <f>Tabela136798101112[[#This Row],[Recursos financeiros (R$)  - 2024 - Atualizado 2024]]-Tabela136798101112[[#This Row],[Recursos financeiros (R$)  - 2024 - Atualizado 2025]]</f>
        <v>0</v>
      </c>
      <c r="L71" s="28">
        <v>0</v>
      </c>
      <c r="M71" s="28"/>
      <c r="N71" s="8">
        <f>Tabela136798101112[[#This Row],[Recursos financeiros (R$)  - 2025 - Atualizado 2024]]-Tabela136798101112[[#This Row],[Recursos financeiros (R$)  - 2025 - Atualizado 2025]]</f>
        <v>0</v>
      </c>
      <c r="O71" s="28">
        <v>0</v>
      </c>
      <c r="P71" s="28">
        <f>Tabela136798101112[[#This Row],[Recursos financeiros (R$)  - 2026 - Atualizado 2024]]+2986602.66</f>
        <v>2986602.66</v>
      </c>
      <c r="Q71" s="8">
        <f>Tabela136798101112[[#This Row],[Recursos financeiros (R$)  - 2026 - Atualizado 2024]]-Tabela136798101112[[#This Row],[Recursos financeiros (R$)  - 2026 - Atualizado 2025]]</f>
        <v>-2986602.66</v>
      </c>
      <c r="R71" s="28">
        <v>0</v>
      </c>
      <c r="S71" s="28"/>
      <c r="T71" s="8">
        <f>Tabela136798101112[[#This Row],[Recursos financeiros (R$)  - 2027 - Atualizado 2024]]-Tabela136798101112[[#This Row],[Recursos financeiros (R$)  - 2027 - Atualizado 2025]]</f>
        <v>0</v>
      </c>
      <c r="U71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9550578.0199999996</v>
      </c>
      <c r="V71" s="8"/>
      <c r="W71" s="26" t="s">
        <v>75</v>
      </c>
      <c r="X71" s="29" t="s">
        <v>76</v>
      </c>
    </row>
    <row r="72" spans="1:24" ht="27" x14ac:dyDescent="0.25">
      <c r="A72" s="7" t="s">
        <v>109</v>
      </c>
      <c r="B72" s="7" t="s">
        <v>184</v>
      </c>
      <c r="C72" s="15" t="s">
        <v>185</v>
      </c>
      <c r="D72" s="7" t="s">
        <v>31</v>
      </c>
      <c r="E72" s="7" t="s">
        <v>144</v>
      </c>
      <c r="F72" s="7" t="s">
        <v>112</v>
      </c>
      <c r="G72" s="7" t="s">
        <v>31</v>
      </c>
      <c r="H72" s="7" t="s">
        <v>116</v>
      </c>
      <c r="I72" s="11">
        <v>0</v>
      </c>
      <c r="J72" s="11"/>
      <c r="K72" s="8">
        <f>Tabela136798101112[[#This Row],[Recursos financeiros (R$)  - 2024 - Atualizado 2024]]-Tabela136798101112[[#This Row],[Recursos financeiros (R$)  - 2024 - Atualizado 2025]]</f>
        <v>0</v>
      </c>
      <c r="L72" s="8">
        <v>0</v>
      </c>
      <c r="M72" s="8"/>
      <c r="N72" s="8">
        <f>Tabela136798101112[[#This Row],[Recursos financeiros (R$)  - 2025 - Atualizado 2024]]-Tabela136798101112[[#This Row],[Recursos financeiros (R$)  - 2025 - Atualizado 2025]]</f>
        <v>0</v>
      </c>
      <c r="O72" s="8">
        <v>0</v>
      </c>
      <c r="P72" s="8">
        <f>Tabela136798101112[[#This Row],[Recursos financeiros (R$)  - 2026 - Atualizado 2024]]+2986602.66</f>
        <v>2986602.66</v>
      </c>
      <c r="Q72" s="8">
        <f>Tabela136798101112[[#This Row],[Recursos financeiros (R$)  - 2026 - Atualizado 2024]]-Tabela136798101112[[#This Row],[Recursos financeiros (R$)  - 2026 - Atualizado 2025]]</f>
        <v>-2986602.66</v>
      </c>
      <c r="R72" s="8">
        <v>0</v>
      </c>
      <c r="S72" s="8"/>
      <c r="T72" s="8">
        <f>Tabela136798101112[[#This Row],[Recursos financeiros (R$)  - 2027 - Atualizado 2024]]-Tabela136798101112[[#This Row],[Recursos financeiros (R$)  - 2027 - Atualizado 2025]]</f>
        <v>0</v>
      </c>
      <c r="U72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72" s="8"/>
      <c r="W72" s="7" t="s">
        <v>75</v>
      </c>
      <c r="X72" s="13" t="s">
        <v>89</v>
      </c>
    </row>
    <row r="73" spans="1:24" ht="54" x14ac:dyDescent="0.25">
      <c r="A73" s="26" t="s">
        <v>109</v>
      </c>
      <c r="B73" s="26" t="s">
        <v>188</v>
      </c>
      <c r="C73" s="26" t="s">
        <v>187</v>
      </c>
      <c r="D73" s="7" t="s">
        <v>31</v>
      </c>
      <c r="E73" s="7" t="s">
        <v>144</v>
      </c>
      <c r="F73" s="7" t="s">
        <v>112</v>
      </c>
      <c r="G73" s="7" t="s">
        <v>31</v>
      </c>
      <c r="H73" s="7" t="s">
        <v>116</v>
      </c>
      <c r="I73" s="28">
        <v>3467926.83</v>
      </c>
      <c r="J73" s="28"/>
      <c r="K73" s="28">
        <f>Tabela136798101112[[#This Row],[Recursos financeiros (R$)  - 2024 - Atualizado 2024]]-Tabela136798101112[[#This Row],[Recursos financeiros (R$)  - 2024 - Atualizado 2025]]</f>
        <v>3467926.83</v>
      </c>
      <c r="L73" s="28">
        <v>5000000</v>
      </c>
      <c r="M73" s="28">
        <v>3400222.82</v>
      </c>
      <c r="N73" s="8">
        <f>Tabela136798101112[[#This Row],[Recursos financeiros (R$)  - 2025 - Atualizado 2024]]-Tabela136798101112[[#This Row],[Recursos financeiros (R$)  - 2025 - Atualizado 2025]]</f>
        <v>1599777.1800000002</v>
      </c>
      <c r="O73" s="28">
        <v>0</v>
      </c>
      <c r="P73" s="28">
        <f>Tabela136798101112[[#This Row],[Recursos financeiros (R$)  - 2026 - Atualizado 2024]]+2986602.66</f>
        <v>2986602.66</v>
      </c>
      <c r="Q73" s="8">
        <f>Tabela136798101112[[#This Row],[Recursos financeiros (R$)  - 2026 - Atualizado 2024]]-Tabela136798101112[[#This Row],[Recursos financeiros (R$)  - 2026 - Atualizado 2025]]</f>
        <v>-2986602.66</v>
      </c>
      <c r="R73" s="28">
        <v>0</v>
      </c>
      <c r="S73" s="28"/>
      <c r="T73" s="8">
        <f>Tabela136798101112[[#This Row],[Recursos financeiros (R$)  - 2027 - Atualizado 2024]]-Tabela136798101112[[#This Row],[Recursos financeiros (R$)  - 2027 - Atualizado 2025]]</f>
        <v>0</v>
      </c>
      <c r="U73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6386825.4800000004</v>
      </c>
      <c r="V73" s="8"/>
      <c r="W73" s="26" t="s">
        <v>35</v>
      </c>
      <c r="X73" s="29"/>
    </row>
    <row r="74" spans="1:24" ht="54" x14ac:dyDescent="0.25">
      <c r="A74" s="26" t="s">
        <v>109</v>
      </c>
      <c r="B74" s="26" t="s">
        <v>188</v>
      </c>
      <c r="C74" s="26" t="s">
        <v>187</v>
      </c>
      <c r="D74" s="7"/>
      <c r="E74" s="7"/>
      <c r="F74" s="7" t="s">
        <v>112</v>
      </c>
      <c r="G74" s="7" t="s">
        <v>31</v>
      </c>
      <c r="H74" s="7" t="s">
        <v>116</v>
      </c>
      <c r="I74" s="28">
        <v>13802804.68</v>
      </c>
      <c r="J74" s="28">
        <v>14443996.609999999</v>
      </c>
      <c r="K74" s="28">
        <f>Tabela136798101112[[#This Row],[Recursos financeiros (R$)  - 2024 - Atualizado 2024]]-Tabela136798101112[[#This Row],[Recursos financeiros (R$)  - 2024 - Atualizado 2025]]</f>
        <v>-641191.9299999997</v>
      </c>
      <c r="L74" s="28">
        <v>0</v>
      </c>
      <c r="M74" s="28"/>
      <c r="N74" s="8">
        <f>Tabela136798101112[[#This Row],[Recursos financeiros (R$)  - 2025 - Atualizado 2024]]-Tabela136798101112[[#This Row],[Recursos financeiros (R$)  - 2025 - Atualizado 2025]]</f>
        <v>0</v>
      </c>
      <c r="O74" s="28">
        <v>0</v>
      </c>
      <c r="P74" s="28">
        <f>Tabela136798101112[[#This Row],[Recursos financeiros (R$)  - 2026 - Atualizado 2024]]+2986602.66</f>
        <v>2986602.66</v>
      </c>
      <c r="Q74" s="8">
        <f>Tabela136798101112[[#This Row],[Recursos financeiros (R$)  - 2026 - Atualizado 2024]]-Tabela136798101112[[#This Row],[Recursos financeiros (R$)  - 2026 - Atualizado 2025]]</f>
        <v>-2986602.66</v>
      </c>
      <c r="R74" s="28">
        <v>0</v>
      </c>
      <c r="S74" s="28"/>
      <c r="T74" s="8">
        <f>Tabela136798101112[[#This Row],[Recursos financeiros (R$)  - 2027 - Atualizado 2024]]-Tabela136798101112[[#This Row],[Recursos financeiros (R$)  - 2027 - Atualizado 2025]]</f>
        <v>0</v>
      </c>
      <c r="U74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17430599.27</v>
      </c>
      <c r="V74" s="8"/>
      <c r="W74" s="26" t="s">
        <v>75</v>
      </c>
      <c r="X74" s="29" t="s">
        <v>76</v>
      </c>
    </row>
    <row r="75" spans="1:24" ht="36" x14ac:dyDescent="0.25">
      <c r="A75" s="7" t="s">
        <v>189</v>
      </c>
      <c r="B75" s="7" t="s">
        <v>190</v>
      </c>
      <c r="C75" s="7" t="s">
        <v>191</v>
      </c>
      <c r="D75" s="7" t="s">
        <v>28</v>
      </c>
      <c r="E75" s="7" t="s">
        <v>56</v>
      </c>
      <c r="F75" s="7" t="s">
        <v>30</v>
      </c>
      <c r="G75" s="7" t="s">
        <v>46</v>
      </c>
      <c r="H75" s="7" t="s">
        <v>47</v>
      </c>
      <c r="I75" s="11">
        <v>0</v>
      </c>
      <c r="J75" s="11"/>
      <c r="K75" s="8">
        <f>Tabela136798101112[[#This Row],[Recursos financeiros (R$)  - 2024 - Atualizado 2024]]-Tabela136798101112[[#This Row],[Recursos financeiros (R$)  - 2024 - Atualizado 2025]]</f>
        <v>0</v>
      </c>
      <c r="L75" s="8">
        <v>0</v>
      </c>
      <c r="M75" s="8"/>
      <c r="N75" s="8">
        <f>Tabela136798101112[[#This Row],[Recursos financeiros (R$)  - 2025 - Atualizado 2024]]-Tabela136798101112[[#This Row],[Recursos financeiros (R$)  - 2025 - Atualizado 2025]]</f>
        <v>0</v>
      </c>
      <c r="O75" s="8">
        <v>0</v>
      </c>
      <c r="P75" s="8">
        <f>Tabela136798101112[[#This Row],[Recursos financeiros (R$)  - 2026 - Atualizado 2024]]+2986602.66</f>
        <v>2986602.66</v>
      </c>
      <c r="Q75" s="8">
        <f>Tabela136798101112[[#This Row],[Recursos financeiros (R$)  - 2026 - Atualizado 2024]]-Tabela136798101112[[#This Row],[Recursos financeiros (R$)  - 2026 - Atualizado 2025]]</f>
        <v>-2986602.66</v>
      </c>
      <c r="R75" s="8">
        <v>0</v>
      </c>
      <c r="S75" s="8"/>
      <c r="T75" s="8">
        <f>Tabela136798101112[[#This Row],[Recursos financeiros (R$)  - 2027 - Atualizado 2024]]-Tabela136798101112[[#This Row],[Recursos financeiros (R$)  - 2027 - Atualizado 2025]]</f>
        <v>0</v>
      </c>
      <c r="U75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75" s="8"/>
      <c r="W75" s="7" t="s">
        <v>75</v>
      </c>
      <c r="X75" s="13" t="s">
        <v>89</v>
      </c>
    </row>
    <row r="76" spans="1:24" ht="81" x14ac:dyDescent="0.25">
      <c r="A76" s="7" t="s">
        <v>189</v>
      </c>
      <c r="B76" s="7" t="s">
        <v>192</v>
      </c>
      <c r="C76" s="7" t="s">
        <v>193</v>
      </c>
      <c r="D76" s="7" t="s">
        <v>28</v>
      </c>
      <c r="E76" s="7" t="s">
        <v>194</v>
      </c>
      <c r="F76" s="7" t="s">
        <v>112</v>
      </c>
      <c r="G76" s="7" t="s">
        <v>31</v>
      </c>
      <c r="H76" s="7" t="s">
        <v>116</v>
      </c>
      <c r="I76" s="11">
        <v>0</v>
      </c>
      <c r="J76" s="11"/>
      <c r="K76" s="8">
        <f>Tabela136798101112[[#This Row],[Recursos financeiros (R$)  - 2024 - Atualizado 2024]]-Tabela136798101112[[#This Row],[Recursos financeiros (R$)  - 2024 - Atualizado 2025]]</f>
        <v>0</v>
      </c>
      <c r="L76" s="8">
        <v>0</v>
      </c>
      <c r="M76" s="8"/>
      <c r="N76" s="8">
        <f>Tabela136798101112[[#This Row],[Recursos financeiros (R$)  - 2025 - Atualizado 2024]]-Tabela136798101112[[#This Row],[Recursos financeiros (R$)  - 2025 - Atualizado 2025]]</f>
        <v>0</v>
      </c>
      <c r="O76" s="8">
        <v>0</v>
      </c>
      <c r="P76" s="8">
        <f>Tabela136798101112[[#This Row],[Recursos financeiros (R$)  - 2026 - Atualizado 2024]]+2986602.66</f>
        <v>2986602.66</v>
      </c>
      <c r="Q76" s="8">
        <f>Tabela136798101112[[#This Row],[Recursos financeiros (R$)  - 2026 - Atualizado 2024]]-Tabela136798101112[[#This Row],[Recursos financeiros (R$)  - 2026 - Atualizado 2025]]</f>
        <v>-2986602.66</v>
      </c>
      <c r="R76" s="8">
        <v>0</v>
      </c>
      <c r="S76" s="8"/>
      <c r="T76" s="8">
        <f>Tabela136798101112[[#This Row],[Recursos financeiros (R$)  - 2027 - Atualizado 2024]]-Tabela136798101112[[#This Row],[Recursos financeiros (R$)  - 2027 - Atualizado 2025]]</f>
        <v>0</v>
      </c>
      <c r="U76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76" s="8"/>
      <c r="W76" s="7" t="s">
        <v>75</v>
      </c>
      <c r="X76" s="13" t="s">
        <v>89</v>
      </c>
    </row>
    <row r="77" spans="1:24" ht="90" x14ac:dyDescent="0.25">
      <c r="A77" s="7" t="s">
        <v>195</v>
      </c>
      <c r="B77" s="7" t="s">
        <v>196</v>
      </c>
      <c r="C77" s="7" t="s">
        <v>197</v>
      </c>
      <c r="D77" s="7" t="s">
        <v>28</v>
      </c>
      <c r="E77" s="7" t="s">
        <v>198</v>
      </c>
      <c r="F77" s="7" t="s">
        <v>100</v>
      </c>
      <c r="G77" s="7" t="s">
        <v>46</v>
      </c>
      <c r="H77" s="7" t="s">
        <v>47</v>
      </c>
      <c r="I77" s="11">
        <v>0</v>
      </c>
      <c r="J77" s="11">
        <v>0</v>
      </c>
      <c r="K77" s="8">
        <f>Tabela136798101112[[#This Row],[Recursos financeiros (R$)  - 2024 - Atualizado 2024]]-Tabela136798101112[[#This Row],[Recursos financeiros (R$)  - 2024 - Atualizado 2025]]</f>
        <v>0</v>
      </c>
      <c r="L77" s="8">
        <v>0</v>
      </c>
      <c r="M77" s="8"/>
      <c r="N77" s="8">
        <f>Tabela136798101112[[#This Row],[Recursos financeiros (R$)  - 2025 - Atualizado 2024]]-Tabela136798101112[[#This Row],[Recursos financeiros (R$)  - 2025 - Atualizado 2025]]</f>
        <v>0</v>
      </c>
      <c r="O77" s="8">
        <v>0</v>
      </c>
      <c r="P77" s="8">
        <f>Tabela136798101112[[#This Row],[Recursos financeiros (R$)  - 2026 - Atualizado 2024]]+2986602.66</f>
        <v>2986602.66</v>
      </c>
      <c r="Q77" s="8">
        <f>Tabela136798101112[[#This Row],[Recursos financeiros (R$)  - 2026 - Atualizado 2024]]-Tabela136798101112[[#This Row],[Recursos financeiros (R$)  - 2026 - Atualizado 2025]]</f>
        <v>-2986602.66</v>
      </c>
      <c r="R77" s="8">
        <v>0</v>
      </c>
      <c r="S77" s="8"/>
      <c r="T77" s="8">
        <v>0</v>
      </c>
      <c r="U77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77" s="8"/>
      <c r="W77" s="7" t="s">
        <v>75</v>
      </c>
      <c r="X77" s="13" t="s">
        <v>76</v>
      </c>
    </row>
    <row r="78" spans="1:24" ht="90" x14ac:dyDescent="0.25">
      <c r="A78" s="7" t="s">
        <v>122</v>
      </c>
      <c r="B78" s="7" t="s">
        <v>199</v>
      </c>
      <c r="C78" s="7" t="s">
        <v>200</v>
      </c>
      <c r="D78" s="7" t="s">
        <v>28</v>
      </c>
      <c r="E78" s="7" t="s">
        <v>198</v>
      </c>
      <c r="F78" s="7" t="s">
        <v>100</v>
      </c>
      <c r="G78" s="7" t="s">
        <v>46</v>
      </c>
      <c r="H78" s="7" t="s">
        <v>201</v>
      </c>
      <c r="I78" s="8">
        <v>2423460.88</v>
      </c>
      <c r="J78" s="8">
        <v>2427358.44</v>
      </c>
      <c r="K78" s="8">
        <f>Tabela136798101112[[#This Row],[Recursos financeiros (R$)  - 2024 - Atualizado 2024]]-Tabela136798101112[[#This Row],[Recursos financeiros (R$)  - 2024 - Atualizado 2025]]</f>
        <v>-3897.5600000000559</v>
      </c>
      <c r="L78" s="8">
        <v>2200000</v>
      </c>
      <c r="M78" s="8"/>
      <c r="N78" s="8">
        <f>Tabela136798101112[[#This Row],[Recursos financeiros (R$)  - 2025 - Atualizado 2024]]-Tabela136798101112[[#This Row],[Recursos financeiros (R$)  - 2025 - Atualizado 2025]]</f>
        <v>2200000</v>
      </c>
      <c r="O78" s="8">
        <v>0</v>
      </c>
      <c r="P78" s="8">
        <f>Tabela136798101112[[#This Row],[Recursos financeiros (R$)  - 2026 - Atualizado 2024]]+2986602.66</f>
        <v>2986602.66</v>
      </c>
      <c r="Q78" s="8">
        <f>Tabela136798101112[[#This Row],[Recursos financeiros (R$)  - 2026 - Atualizado 2024]]-Tabela136798101112[[#This Row],[Recursos financeiros (R$)  - 2026 - Atualizado 2025]]</f>
        <v>-2986602.66</v>
      </c>
      <c r="R78" s="8">
        <v>0</v>
      </c>
      <c r="S78" s="8"/>
      <c r="T78" s="8"/>
      <c r="U78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5413961.0999999996</v>
      </c>
      <c r="V78" s="8"/>
      <c r="W78" s="7" t="s">
        <v>75</v>
      </c>
      <c r="X78" s="13" t="s">
        <v>76</v>
      </c>
    </row>
    <row r="79" spans="1:24" ht="90" x14ac:dyDescent="0.25">
      <c r="A79" s="7" t="s">
        <v>122</v>
      </c>
      <c r="B79" s="7" t="s">
        <v>202</v>
      </c>
      <c r="C79" s="7" t="s">
        <v>203</v>
      </c>
      <c r="D79" s="7" t="s">
        <v>28</v>
      </c>
      <c r="E79" s="7" t="s">
        <v>198</v>
      </c>
      <c r="F79" s="7" t="s">
        <v>100</v>
      </c>
      <c r="G79" s="7" t="s">
        <v>46</v>
      </c>
      <c r="H79" s="7" t="s">
        <v>201</v>
      </c>
      <c r="I79" s="8">
        <v>1803501.17</v>
      </c>
      <c r="J79" s="8">
        <v>919066.99</v>
      </c>
      <c r="K79" s="8">
        <f>Tabela136798101112[[#This Row],[Recursos financeiros (R$)  - 2024 - Atualizado 2024]]-Tabela136798101112[[#This Row],[Recursos financeiros (R$)  - 2024 - Atualizado 2025]]</f>
        <v>884434.17999999993</v>
      </c>
      <c r="L79" s="8">
        <v>2000000</v>
      </c>
      <c r="M79" s="8"/>
      <c r="N79" s="8">
        <f>Tabela136798101112[[#This Row],[Recursos financeiros (R$)  - 2025 - Atualizado 2024]]-Tabela136798101112[[#This Row],[Recursos financeiros (R$)  - 2025 - Atualizado 2025]]</f>
        <v>2000000</v>
      </c>
      <c r="O79" s="8">
        <v>0</v>
      </c>
      <c r="P79" s="8">
        <f>Tabela136798101112[[#This Row],[Recursos financeiros (R$)  - 2026 - Atualizado 2024]]+2986602.66</f>
        <v>2986602.66</v>
      </c>
      <c r="Q79" s="8">
        <f>Tabela136798101112[[#This Row],[Recursos financeiros (R$)  - 2026 - Atualizado 2024]]-Tabela136798101112[[#This Row],[Recursos financeiros (R$)  - 2026 - Atualizado 2025]]</f>
        <v>-2986602.66</v>
      </c>
      <c r="R79" s="8">
        <v>0</v>
      </c>
      <c r="S79" s="8"/>
      <c r="T79" s="8"/>
      <c r="U79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3905669.6500000004</v>
      </c>
      <c r="V79" s="8"/>
      <c r="W79" s="7" t="s">
        <v>75</v>
      </c>
      <c r="X79" s="13" t="s">
        <v>76</v>
      </c>
    </row>
    <row r="80" spans="1:24" ht="90" x14ac:dyDescent="0.25">
      <c r="A80" s="7" t="s">
        <v>122</v>
      </c>
      <c r="B80" s="7" t="s">
        <v>204</v>
      </c>
      <c r="C80" s="7" t="s">
        <v>205</v>
      </c>
      <c r="D80" s="7" t="s">
        <v>28</v>
      </c>
      <c r="E80" s="7" t="s">
        <v>198</v>
      </c>
      <c r="F80" s="7" t="s">
        <v>100</v>
      </c>
      <c r="G80" s="7" t="s">
        <v>46</v>
      </c>
      <c r="H80" s="7" t="s">
        <v>206</v>
      </c>
      <c r="I80" s="11">
        <v>0</v>
      </c>
      <c r="J80" s="11">
        <v>0</v>
      </c>
      <c r="K80" s="8">
        <f>Tabela136798101112[[#This Row],[Recursos financeiros (R$)  - 2024 - Atualizado 2024]]-Tabela136798101112[[#This Row],[Recursos financeiros (R$)  - 2024 - Atualizado 2025]]</f>
        <v>0</v>
      </c>
      <c r="L80" s="8">
        <v>200000</v>
      </c>
      <c r="M80" s="8"/>
      <c r="N80" s="8">
        <f>Tabela136798101112[[#This Row],[Recursos financeiros (R$)  - 2025 - Atualizado 2024]]-Tabela136798101112[[#This Row],[Recursos financeiros (R$)  - 2025 - Atualizado 2025]]</f>
        <v>200000</v>
      </c>
      <c r="O80" s="8">
        <v>0</v>
      </c>
      <c r="P80" s="8">
        <f>Tabela136798101112[[#This Row],[Recursos financeiros (R$)  - 2026 - Atualizado 2024]]+2986602.66</f>
        <v>2986602.66</v>
      </c>
      <c r="Q80" s="8">
        <f>Tabela136798101112[[#This Row],[Recursos financeiros (R$)  - 2026 - Atualizado 2024]]-Tabela136798101112[[#This Row],[Recursos financeiros (R$)  - 2026 - Atualizado 2025]]</f>
        <v>-2986602.66</v>
      </c>
      <c r="R80" s="8">
        <v>0</v>
      </c>
      <c r="S80" s="8"/>
      <c r="T80" s="8"/>
      <c r="U80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80" s="8"/>
      <c r="W80" s="7" t="s">
        <v>75</v>
      </c>
      <c r="X80" s="13" t="s">
        <v>76</v>
      </c>
    </row>
    <row r="81" spans="1:24" ht="36" x14ac:dyDescent="0.25">
      <c r="A81" s="7" t="s">
        <v>207</v>
      </c>
      <c r="B81" s="7" t="s">
        <v>208</v>
      </c>
      <c r="C81" s="7" t="s">
        <v>209</v>
      </c>
      <c r="D81" s="7" t="s">
        <v>28</v>
      </c>
      <c r="E81" s="7" t="s">
        <v>45</v>
      </c>
      <c r="F81" s="7" t="s">
        <v>100</v>
      </c>
      <c r="G81" s="7" t="s">
        <v>46</v>
      </c>
      <c r="H81" s="7" t="s">
        <v>201</v>
      </c>
      <c r="I81" s="8">
        <v>1100192.3899999999</v>
      </c>
      <c r="J81" s="8">
        <v>1100192.3899999999</v>
      </c>
      <c r="K81" s="8">
        <f>Tabela136798101112[[#This Row],[Recursos financeiros (R$)  - 2024 - Atualizado 2024]]-Tabela136798101112[[#This Row],[Recursos financeiros (R$)  - 2024 - Atualizado 2025]]</f>
        <v>0</v>
      </c>
      <c r="L81" s="8">
        <v>300000</v>
      </c>
      <c r="M81" s="8"/>
      <c r="N81" s="8">
        <f>Tabela136798101112[[#This Row],[Recursos financeiros (R$)  - 2025 - Atualizado 2024]]-Tabela136798101112[[#This Row],[Recursos financeiros (R$)  - 2025 - Atualizado 2025]]</f>
        <v>300000</v>
      </c>
      <c r="O81" s="8">
        <v>0</v>
      </c>
      <c r="P81" s="8">
        <f>Tabela136798101112[[#This Row],[Recursos financeiros (R$)  - 2026 - Atualizado 2024]]+2986602.66</f>
        <v>2986602.66</v>
      </c>
      <c r="Q81" s="8">
        <f>Tabela136798101112[[#This Row],[Recursos financeiros (R$)  - 2026 - Atualizado 2024]]-Tabela136798101112[[#This Row],[Recursos financeiros (R$)  - 2026 - Atualizado 2025]]</f>
        <v>-2986602.66</v>
      </c>
      <c r="R81" s="8">
        <v>0</v>
      </c>
      <c r="S81" s="8"/>
      <c r="T81" s="8"/>
      <c r="U81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4086795.05</v>
      </c>
      <c r="V81" s="8"/>
      <c r="W81" s="7" t="s">
        <v>75</v>
      </c>
      <c r="X81" s="13" t="s">
        <v>76</v>
      </c>
    </row>
    <row r="82" spans="1:24" ht="54" x14ac:dyDescent="0.25">
      <c r="A82" s="7" t="s">
        <v>131</v>
      </c>
      <c r="B82" s="7" t="s">
        <v>210</v>
      </c>
      <c r="C82" s="7" t="s">
        <v>211</v>
      </c>
      <c r="D82" s="7" t="s">
        <v>28</v>
      </c>
      <c r="E82" s="7" t="s">
        <v>45</v>
      </c>
      <c r="F82" s="7" t="s">
        <v>100</v>
      </c>
      <c r="G82" s="7" t="s">
        <v>46</v>
      </c>
      <c r="H82" s="7" t="s">
        <v>47</v>
      </c>
      <c r="I82" s="8">
        <v>83000</v>
      </c>
      <c r="J82" s="8">
        <v>83000</v>
      </c>
      <c r="K82" s="8">
        <f>Tabela136798101112[[#This Row],[Recursos financeiros (R$)  - 2024 - Atualizado 2024]]-Tabela136798101112[[#This Row],[Recursos financeiros (R$)  - 2024 - Atualizado 2025]]</f>
        <v>0</v>
      </c>
      <c r="L82" s="8">
        <v>80000</v>
      </c>
      <c r="M82" s="8"/>
      <c r="N82" s="8">
        <f>Tabela136798101112[[#This Row],[Recursos financeiros (R$)  - 2025 - Atualizado 2024]]-Tabela136798101112[[#This Row],[Recursos financeiros (R$)  - 2025 - Atualizado 2025]]</f>
        <v>80000</v>
      </c>
      <c r="O82" s="8">
        <v>0</v>
      </c>
      <c r="P82" s="8">
        <f>Tabela136798101112[[#This Row],[Recursos financeiros (R$)  - 2026 - Atualizado 2024]]+2986602.66</f>
        <v>2986602.66</v>
      </c>
      <c r="Q82" s="8">
        <f>Tabela136798101112[[#This Row],[Recursos financeiros (R$)  - 2026 - Atualizado 2024]]-Tabela136798101112[[#This Row],[Recursos financeiros (R$)  - 2026 - Atualizado 2025]]</f>
        <v>-2986602.66</v>
      </c>
      <c r="R82" s="8">
        <v>0</v>
      </c>
      <c r="S82" s="8"/>
      <c r="T82" s="8"/>
      <c r="U82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3069602.66</v>
      </c>
      <c r="V82" s="8"/>
      <c r="W82" s="7" t="s">
        <v>75</v>
      </c>
      <c r="X82" s="13" t="s">
        <v>76</v>
      </c>
    </row>
    <row r="83" spans="1:24" ht="45" x14ac:dyDescent="0.25">
      <c r="A83" s="7" t="s">
        <v>131</v>
      </c>
      <c r="B83" s="7" t="s">
        <v>212</v>
      </c>
      <c r="C83" s="7" t="s">
        <v>213</v>
      </c>
      <c r="D83" s="7" t="s">
        <v>28</v>
      </c>
      <c r="E83" s="7" t="s">
        <v>45</v>
      </c>
      <c r="F83" s="7" t="s">
        <v>100</v>
      </c>
      <c r="G83" s="7" t="s">
        <v>46</v>
      </c>
      <c r="H83" s="7" t="s">
        <v>47</v>
      </c>
      <c r="I83" s="11">
        <v>0</v>
      </c>
      <c r="J83" s="11">
        <v>0</v>
      </c>
      <c r="K83" s="8">
        <f>Tabela136798101112[[#This Row],[Recursos financeiros (R$)  - 2024 - Atualizado 2024]]-Tabela136798101112[[#This Row],[Recursos financeiros (R$)  - 2024 - Atualizado 2025]]</f>
        <v>0</v>
      </c>
      <c r="L83" s="8">
        <v>100000</v>
      </c>
      <c r="M83" s="8"/>
      <c r="N83" s="8">
        <f>Tabela136798101112[[#This Row],[Recursos financeiros (R$)  - 2025 - Atualizado 2024]]-Tabela136798101112[[#This Row],[Recursos financeiros (R$)  - 2025 - Atualizado 2025]]</f>
        <v>100000</v>
      </c>
      <c r="O83" s="8">
        <v>0</v>
      </c>
      <c r="P83" s="8">
        <f>Tabela136798101112[[#This Row],[Recursos financeiros (R$)  - 2026 - Atualizado 2024]]+2986602.66</f>
        <v>2986602.66</v>
      </c>
      <c r="Q83" s="8">
        <f>Tabela136798101112[[#This Row],[Recursos financeiros (R$)  - 2026 - Atualizado 2024]]-Tabela136798101112[[#This Row],[Recursos financeiros (R$)  - 2026 - Atualizado 2025]]</f>
        <v>-2986602.66</v>
      </c>
      <c r="R83" s="8">
        <v>0</v>
      </c>
      <c r="S83" s="8"/>
      <c r="T83" s="8"/>
      <c r="U83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83" s="8"/>
      <c r="W83" s="7" t="s">
        <v>75</v>
      </c>
      <c r="X83" s="13" t="s">
        <v>76</v>
      </c>
    </row>
    <row r="84" spans="1:24" ht="45" x14ac:dyDescent="0.25">
      <c r="A84" s="7" t="s">
        <v>134</v>
      </c>
      <c r="B84" s="7" t="s">
        <v>214</v>
      </c>
      <c r="C84" s="7" t="s">
        <v>215</v>
      </c>
      <c r="D84" s="7" t="s">
        <v>28</v>
      </c>
      <c r="E84" s="7" t="s">
        <v>45</v>
      </c>
      <c r="F84" s="7" t="s">
        <v>100</v>
      </c>
      <c r="G84" s="7" t="s">
        <v>46</v>
      </c>
      <c r="H84" s="7" t="s">
        <v>47</v>
      </c>
      <c r="I84" s="11">
        <v>0</v>
      </c>
      <c r="J84" s="11">
        <v>0</v>
      </c>
      <c r="K84" s="8">
        <f>Tabela136798101112[[#This Row],[Recursos financeiros (R$)  - 2024 - Atualizado 2024]]-Tabela136798101112[[#This Row],[Recursos financeiros (R$)  - 2024 - Atualizado 2025]]</f>
        <v>0</v>
      </c>
      <c r="L84" s="8">
        <v>1500000</v>
      </c>
      <c r="M84" s="8"/>
      <c r="N84" s="8">
        <f>Tabela136798101112[[#This Row],[Recursos financeiros (R$)  - 2025 - Atualizado 2024]]-Tabela136798101112[[#This Row],[Recursos financeiros (R$)  - 2025 - Atualizado 2025]]</f>
        <v>1500000</v>
      </c>
      <c r="O84" s="8">
        <v>0</v>
      </c>
      <c r="P84" s="8">
        <f>Tabela136798101112[[#This Row],[Recursos financeiros (R$)  - 2026 - Atualizado 2024]]+2986602.66</f>
        <v>2986602.66</v>
      </c>
      <c r="Q84" s="8">
        <f>Tabela136798101112[[#This Row],[Recursos financeiros (R$)  - 2026 - Atualizado 2024]]-Tabela136798101112[[#This Row],[Recursos financeiros (R$)  - 2026 - Atualizado 2025]]</f>
        <v>-2986602.66</v>
      </c>
      <c r="R84" s="8">
        <v>0</v>
      </c>
      <c r="S84" s="8"/>
      <c r="T84" s="8"/>
      <c r="U84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84" s="8"/>
      <c r="W84" s="7" t="s">
        <v>75</v>
      </c>
      <c r="X84" s="13" t="s">
        <v>76</v>
      </c>
    </row>
    <row r="85" spans="1:24" ht="54" x14ac:dyDescent="0.25">
      <c r="A85" s="7" t="s">
        <v>138</v>
      </c>
      <c r="B85" s="7" t="s">
        <v>216</v>
      </c>
      <c r="C85" s="7" t="s">
        <v>217</v>
      </c>
      <c r="D85" s="7" t="s">
        <v>28</v>
      </c>
      <c r="E85" s="7" t="s">
        <v>45</v>
      </c>
      <c r="F85" s="7" t="s">
        <v>100</v>
      </c>
      <c r="G85" s="7" t="s">
        <v>46</v>
      </c>
      <c r="H85" s="7" t="s">
        <v>47</v>
      </c>
      <c r="I85" s="11">
        <v>0</v>
      </c>
      <c r="J85" s="11">
        <v>329701.52</v>
      </c>
      <c r="K85" s="8">
        <f>Tabela136798101112[[#This Row],[Recursos financeiros (R$)  - 2024 - Atualizado 2024]]-Tabela136798101112[[#This Row],[Recursos financeiros (R$)  - 2024 - Atualizado 2025]]</f>
        <v>-329701.52</v>
      </c>
      <c r="L85" s="8">
        <v>1500000</v>
      </c>
      <c r="M85" s="8"/>
      <c r="N85" s="8">
        <f>Tabela136798101112[[#This Row],[Recursos financeiros (R$)  - 2025 - Atualizado 2024]]-Tabela136798101112[[#This Row],[Recursos financeiros (R$)  - 2025 - Atualizado 2025]]</f>
        <v>1500000</v>
      </c>
      <c r="O85" s="8">
        <v>0</v>
      </c>
      <c r="P85" s="8">
        <f>Tabela136798101112[[#This Row],[Recursos financeiros (R$)  - 2026 - Atualizado 2024]]+2986602.66</f>
        <v>2986602.66</v>
      </c>
      <c r="Q85" s="8">
        <f>Tabela136798101112[[#This Row],[Recursos financeiros (R$)  - 2026 - Atualizado 2024]]-Tabela136798101112[[#This Row],[Recursos financeiros (R$)  - 2026 - Atualizado 2025]]</f>
        <v>-2986602.66</v>
      </c>
      <c r="R85" s="8">
        <v>0</v>
      </c>
      <c r="S85" s="8"/>
      <c r="T85" s="8"/>
      <c r="U85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3316304.18</v>
      </c>
      <c r="V85" s="8"/>
      <c r="W85" s="7" t="s">
        <v>75</v>
      </c>
      <c r="X85" s="13" t="s">
        <v>76</v>
      </c>
    </row>
    <row r="86" spans="1:24" ht="54" x14ac:dyDescent="0.25">
      <c r="A86" s="7" t="s">
        <v>138</v>
      </c>
      <c r="B86" s="7" t="s">
        <v>151</v>
      </c>
      <c r="C86" s="7" t="s">
        <v>218</v>
      </c>
      <c r="D86" s="7" t="s">
        <v>28</v>
      </c>
      <c r="E86" s="7" t="s">
        <v>45</v>
      </c>
      <c r="F86" s="7" t="s">
        <v>100</v>
      </c>
      <c r="G86" s="7" t="s">
        <v>46</v>
      </c>
      <c r="H86" s="7" t="s">
        <v>47</v>
      </c>
      <c r="I86" s="8">
        <v>1000000</v>
      </c>
      <c r="J86" s="8">
        <v>870541.48</v>
      </c>
      <c r="K86" s="8">
        <f>Tabela136798101112[[#This Row],[Recursos financeiros (R$)  - 2024 - Atualizado 2024]]-Tabela136798101112[[#This Row],[Recursos financeiros (R$)  - 2024 - Atualizado 2025]]</f>
        <v>129458.52000000002</v>
      </c>
      <c r="L86" s="8">
        <v>1050000</v>
      </c>
      <c r="M86" s="8"/>
      <c r="N86" s="8">
        <f>Tabela136798101112[[#This Row],[Recursos financeiros (R$)  - 2025 - Atualizado 2024]]-Tabela136798101112[[#This Row],[Recursos financeiros (R$)  - 2025 - Atualizado 2025]]</f>
        <v>1050000</v>
      </c>
      <c r="O86" s="8">
        <v>0</v>
      </c>
      <c r="P86" s="8">
        <f>Tabela136798101112[[#This Row],[Recursos financeiros (R$)  - 2026 - Atualizado 2024]]+2986602.66</f>
        <v>2986602.66</v>
      </c>
      <c r="Q86" s="8">
        <f>Tabela136798101112[[#This Row],[Recursos financeiros (R$)  - 2026 - Atualizado 2024]]-Tabela136798101112[[#This Row],[Recursos financeiros (R$)  - 2026 - Atualizado 2025]]</f>
        <v>-2986602.66</v>
      </c>
      <c r="R86" s="8">
        <v>0</v>
      </c>
      <c r="S86" s="8"/>
      <c r="T86" s="8"/>
      <c r="U86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3857144.14</v>
      </c>
      <c r="V86" s="8"/>
      <c r="W86" s="7" t="s">
        <v>75</v>
      </c>
      <c r="X86" s="13" t="s">
        <v>76</v>
      </c>
    </row>
    <row r="87" spans="1:24" ht="63" x14ac:dyDescent="0.25">
      <c r="A87" s="7" t="s">
        <v>138</v>
      </c>
      <c r="B87" s="7" t="s">
        <v>219</v>
      </c>
      <c r="C87" s="7" t="s">
        <v>220</v>
      </c>
      <c r="D87" s="7" t="s">
        <v>28</v>
      </c>
      <c r="E87" s="7" t="s">
        <v>45</v>
      </c>
      <c r="F87" s="7" t="s">
        <v>100</v>
      </c>
      <c r="G87" s="7" t="s">
        <v>46</v>
      </c>
      <c r="H87" s="7" t="s">
        <v>47</v>
      </c>
      <c r="I87" s="11">
        <v>0</v>
      </c>
      <c r="J87" s="11">
        <v>0</v>
      </c>
      <c r="K87" s="8">
        <f>Tabela136798101112[[#This Row],[Recursos financeiros (R$)  - 2024 - Atualizado 2024]]-Tabela136798101112[[#This Row],[Recursos financeiros (R$)  - 2024 - Atualizado 2025]]</f>
        <v>0</v>
      </c>
      <c r="L87" s="8">
        <v>0</v>
      </c>
      <c r="M87" s="8"/>
      <c r="N87" s="8">
        <f>Tabela136798101112[[#This Row],[Recursos financeiros (R$)  - 2025 - Atualizado 2024]]-Tabela136798101112[[#This Row],[Recursos financeiros (R$)  - 2025 - Atualizado 2025]]</f>
        <v>0</v>
      </c>
      <c r="O87" s="8">
        <v>0</v>
      </c>
      <c r="P87" s="8">
        <f>Tabela136798101112[[#This Row],[Recursos financeiros (R$)  - 2026 - Atualizado 2024]]+2986602.66</f>
        <v>2986602.66</v>
      </c>
      <c r="Q87" s="8">
        <f>Tabela136798101112[[#This Row],[Recursos financeiros (R$)  - 2026 - Atualizado 2024]]-Tabela136798101112[[#This Row],[Recursos financeiros (R$)  - 2026 - Atualizado 2025]]</f>
        <v>-2986602.66</v>
      </c>
      <c r="R87" s="8">
        <v>0</v>
      </c>
      <c r="S87" s="8"/>
      <c r="T87" s="8"/>
      <c r="U87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2986602.66</v>
      </c>
      <c r="V87" s="8"/>
      <c r="W87" s="7" t="s">
        <v>75</v>
      </c>
      <c r="X87" s="13" t="s">
        <v>76</v>
      </c>
    </row>
    <row r="88" spans="1:24" ht="45" x14ac:dyDescent="0.25">
      <c r="A88" s="16" t="s">
        <v>221</v>
      </c>
      <c r="B88" s="14" t="s">
        <v>222</v>
      </c>
      <c r="C88" s="16" t="s">
        <v>157</v>
      </c>
      <c r="D88" s="16" t="s">
        <v>28</v>
      </c>
      <c r="E88" s="14" t="s">
        <v>45</v>
      </c>
      <c r="F88" s="14" t="s">
        <v>30</v>
      </c>
      <c r="G88" s="14" t="s">
        <v>46</v>
      </c>
      <c r="H88" s="14" t="s">
        <v>47</v>
      </c>
      <c r="I88" s="18">
        <v>0</v>
      </c>
      <c r="J88" s="18"/>
      <c r="K88" s="17">
        <f>Tabela136798101112[[#This Row],[Recursos financeiros (R$)  - 2024 - Atualizado 2024]]-Tabela136798101112[[#This Row],[Recursos financeiros (R$)  - 2024 - Atualizado 2025]]</f>
        <v>0</v>
      </c>
      <c r="L88" s="17">
        <v>4000000</v>
      </c>
      <c r="M88" s="17">
        <v>5170108.04</v>
      </c>
      <c r="N88" s="17">
        <f>Tabela136798101112[[#This Row],[Recursos financeiros (R$)  - 2025 - Atualizado 2024]]-Tabela136798101112[[#This Row],[Recursos financeiros (R$)  - 2025 - Atualizado 2025]]</f>
        <v>-1170108.04</v>
      </c>
      <c r="O88" s="17">
        <v>0</v>
      </c>
      <c r="P88" s="17">
        <f>Tabela136798101112[[#This Row],[Recursos financeiros (R$)  - 2026 - Atualizado 2024]]+2986602.66</f>
        <v>2986602.66</v>
      </c>
      <c r="Q88" s="8">
        <f>Tabela136798101112[[#This Row],[Recursos financeiros (R$)  - 2026 - Atualizado 2024]]-Tabela136798101112[[#This Row],[Recursos financeiros (R$)  - 2026 - Atualizado 2025]]</f>
        <v>-2986602.66</v>
      </c>
      <c r="R88" s="17">
        <v>0</v>
      </c>
      <c r="S88" s="17"/>
      <c r="T88" s="17"/>
      <c r="U88" s="8">
        <f>SUM(Tabela136798101112[[#This Row],[Recursos financeiros (R$)  - 2024 - Atualizado 2025]]+Tabela136798101112[[#This Row],[Recursos financeiros (R$)  - 2025 - Atualizado 2025]]+Tabela136798101112[[#This Row],[Recursos financeiros (R$)  - 2026 - Atualizado 2025]]+Tabela136798101112[[#This Row],[Recursos financeiros (R$)  - 2027 - Atualizado 2025]])</f>
        <v>8156710.7000000002</v>
      </c>
      <c r="V88" s="17"/>
      <c r="W88" s="16" t="s">
        <v>35</v>
      </c>
      <c r="X88" s="19"/>
    </row>
    <row r="89" spans="1:24" ht="61.15" customHeight="1" x14ac:dyDescent="0.25">
      <c r="A89" s="40" t="s">
        <v>223</v>
      </c>
      <c r="B89" s="41" t="s">
        <v>224</v>
      </c>
      <c r="C89" s="41" t="s">
        <v>225</v>
      </c>
      <c r="D89" s="40" t="s">
        <v>28</v>
      </c>
      <c r="E89" s="41" t="s">
        <v>45</v>
      </c>
      <c r="F89" s="7" t="s">
        <v>112</v>
      </c>
      <c r="G89" s="41" t="s">
        <v>46</v>
      </c>
      <c r="H89" s="41" t="s">
        <v>47</v>
      </c>
      <c r="I89" s="42">
        <v>0</v>
      </c>
      <c r="J89" s="12">
        <v>0</v>
      </c>
      <c r="K89" s="12"/>
      <c r="L89" s="12">
        <v>2007647.8199999998</v>
      </c>
      <c r="M89" s="12"/>
      <c r="N89" s="12"/>
      <c r="O89" s="12">
        <v>0</v>
      </c>
      <c r="P89" s="12"/>
      <c r="Q89" s="12"/>
      <c r="R89" s="12">
        <v>0</v>
      </c>
      <c r="S89" s="12"/>
      <c r="T89" s="12"/>
      <c r="U89" s="12">
        <v>0</v>
      </c>
      <c r="V89" s="12"/>
      <c r="W89" s="7" t="s">
        <v>75</v>
      </c>
      <c r="X89" s="7" t="s">
        <v>76</v>
      </c>
    </row>
    <row r="90" spans="1:24" x14ac:dyDescent="0.25">
      <c r="A90" s="43" t="s">
        <v>226</v>
      </c>
      <c r="B90" s="43"/>
      <c r="C90" s="43"/>
      <c r="D90" s="43"/>
      <c r="E90" s="43"/>
      <c r="F90" s="43"/>
      <c r="G90" s="43"/>
      <c r="H90" s="43"/>
      <c r="I90" s="5">
        <f>SUMIF($W$2:$W$89,"CFURH",I2:I89)</f>
        <v>3401989.96</v>
      </c>
      <c r="J90" s="5"/>
      <c r="K90" s="5">
        <f>SUMIF($W$2:$W$89,"CFURH",K2:K89)</f>
        <v>3401989.96</v>
      </c>
      <c r="L90" s="5">
        <f>SUMIF($W$2:$W$89,"CFURH",L2:L89)</f>
        <v>500000</v>
      </c>
      <c r="M90" s="5">
        <f>SUMIF($W$2:$W$89,"CFURH",M2:M89)</f>
        <v>1221699.44</v>
      </c>
      <c r="N90" s="5">
        <f>SUMIF($W$2:$W$88,"CFURH",N2:N88)</f>
        <v>-721699.44</v>
      </c>
      <c r="O90" s="5">
        <f>SUMIF($W$2:$W$89,"CFURH",O2:O89)</f>
        <v>901617</v>
      </c>
      <c r="P90" s="5"/>
      <c r="Q90" s="5">
        <f>SUMIF($W$2:$W$88,"CFURH",Q2:Q88)</f>
        <v>-11946410.640000001</v>
      </c>
      <c r="R90" s="5">
        <f>SUMIF($W$2:$W$89,"CFURH",R2:R89)</f>
        <v>944164</v>
      </c>
      <c r="S90" s="5"/>
      <c r="T90" s="5">
        <f>SUMIF($W$2:$W$88,"CFURH",T2:T88)</f>
        <v>944164</v>
      </c>
      <c r="U90" s="5">
        <f>SUMIF($W$2:$W$89,"CFURH",U2:U89)</f>
        <v>14069727.08</v>
      </c>
      <c r="V90" s="21"/>
      <c r="W90" s="21"/>
      <c r="X90" s="21"/>
    </row>
    <row r="91" spans="1:24" x14ac:dyDescent="0.25">
      <c r="A91" s="44" t="s">
        <v>227</v>
      </c>
      <c r="B91" s="44"/>
      <c r="C91" s="44"/>
      <c r="D91" s="44"/>
      <c r="E91" s="44"/>
      <c r="F91" s="44"/>
      <c r="G91" s="44"/>
      <c r="H91" s="44"/>
      <c r="I91" s="5">
        <f>SUMIF($W$2:$W$89,"Cobrança Estadual",I2:I89)</f>
        <v>18591722.420000002</v>
      </c>
      <c r="J91" s="5"/>
      <c r="K91" s="5">
        <f>SUMIF($W$2:$W$88,"Cobrança Estadual",K2:K88)</f>
        <v>18591722.420000002</v>
      </c>
      <c r="L91" s="5">
        <f>SUMIF($W$2:$W$89,"Cobrança Estadual",L2:L89)</f>
        <v>64338581.100000001</v>
      </c>
      <c r="M91" s="5">
        <f>SUMIF($W$2:$W$89,"Cobrança Estadual",M2:M89)</f>
        <v>77653191.969999999</v>
      </c>
      <c r="N91" s="5">
        <f>SUMIF($W$2:$W$88,"Cobrança Estadual",N2:N88)</f>
        <v>-13314610.869999997</v>
      </c>
      <c r="O91" s="5">
        <f>SUMIF($W$2:$W$89,"Cobrança Estadual",O2:O89)</f>
        <v>22007142.84</v>
      </c>
      <c r="P91" s="5"/>
      <c r="Q91" s="5">
        <f>SUMIF($W$2:$W$88,"Cobrança Estadual",Q2:Q88)</f>
        <v>-137383722.3599999</v>
      </c>
      <c r="R91" s="5">
        <f>SUMIF($W$2:$W$89,"Cobrança Estadual",R2:R89)</f>
        <v>34362285.719999999</v>
      </c>
      <c r="S91" s="5"/>
      <c r="T91" s="5">
        <f>SUMIF($W$2:$W$88,"Cobrança Estadual",T2:T88)</f>
        <v>34362285.719999999</v>
      </c>
      <c r="U91" s="5">
        <f>SUMIF($W$2:$W$89,"Cobrança Estadual",U2:U89)</f>
        <v>237044057.1699999</v>
      </c>
      <c r="V91" s="21"/>
      <c r="W91" s="21"/>
      <c r="X91" s="21"/>
    </row>
    <row r="92" spans="1:24" ht="15.75" thickBot="1" x14ac:dyDescent="0.3">
      <c r="A92" s="45" t="s">
        <v>228</v>
      </c>
      <c r="B92" s="45"/>
      <c r="C92" s="45"/>
      <c r="D92" s="45"/>
      <c r="E92" s="45"/>
      <c r="F92" s="45"/>
      <c r="G92" s="45"/>
      <c r="H92" s="45"/>
      <c r="I92" s="20">
        <f t="shared" ref="I92:U92" si="0">SUM(I90:I91)</f>
        <v>21993712.380000003</v>
      </c>
      <c r="J92" s="20"/>
      <c r="K92" s="20">
        <f t="shared" si="0"/>
        <v>21993712.380000003</v>
      </c>
      <c r="L92" s="20">
        <f t="shared" si="0"/>
        <v>64838581.100000001</v>
      </c>
      <c r="M92" s="20"/>
      <c r="N92" s="20">
        <f t="shared" si="0"/>
        <v>-14036310.309999997</v>
      </c>
      <c r="O92" s="20">
        <f t="shared" si="0"/>
        <v>22908759.84</v>
      </c>
      <c r="P92" s="20"/>
      <c r="Q92" s="20">
        <f t="shared" si="0"/>
        <v>-149330132.99999988</v>
      </c>
      <c r="R92" s="20">
        <f t="shared" si="0"/>
        <v>35306449.719999999</v>
      </c>
      <c r="S92" s="20"/>
      <c r="T92" s="20">
        <f t="shared" si="0"/>
        <v>35306449.719999999</v>
      </c>
      <c r="U92" s="20">
        <f t="shared" si="0"/>
        <v>251113784.24999991</v>
      </c>
      <c r="V92" s="21"/>
      <c r="W92" s="21"/>
      <c r="X92" s="21"/>
    </row>
    <row r="93" spans="1:24" x14ac:dyDescent="0.25">
      <c r="M93" s="33"/>
    </row>
    <row r="94" spans="1:24" x14ac:dyDescent="0.25">
      <c r="M94" s="32"/>
    </row>
    <row r="95" spans="1:24" x14ac:dyDescent="0.25">
      <c r="L95" s="5"/>
      <c r="M95" s="5"/>
    </row>
    <row r="96" spans="1:24" x14ac:dyDescent="0.25">
      <c r="L96" s="5"/>
      <c r="M96" s="5">
        <v>80639794.629999995</v>
      </c>
    </row>
    <row r="97" spans="12:13" x14ac:dyDescent="0.25">
      <c r="L97" s="31"/>
      <c r="M97" s="34">
        <f>M96-M91</f>
        <v>2986602.6599999964</v>
      </c>
    </row>
    <row r="98" spans="12:13" x14ac:dyDescent="0.25">
      <c r="M98" s="5">
        <v>2986602.66</v>
      </c>
    </row>
  </sheetData>
  <mergeCells count="3">
    <mergeCell ref="A90:H90"/>
    <mergeCell ref="A91:H91"/>
    <mergeCell ref="A92:H92"/>
  </mergeCells>
  <phoneticPr fontId="7" type="noConversion"/>
  <pageMargins left="0.511811024" right="0.511811024" top="0.78740157499999996" bottom="0.78740157499999996" header="0.31496062000000002" footer="0.31496062000000002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96D96-FD8F-4306-9480-A979CA0BE202}">
  <dimension ref="A1:N98"/>
  <sheetViews>
    <sheetView showGridLines="0" tabSelected="1" zoomScale="120" zoomScaleNormal="120" workbookViewId="0"/>
  </sheetViews>
  <sheetFormatPr defaultRowHeight="15" customHeight="1" x14ac:dyDescent="0.25"/>
  <cols>
    <col min="1" max="1" width="12.85546875" bestFit="1" customWidth="1"/>
    <col min="2" max="2" width="13.140625" bestFit="1" customWidth="1"/>
    <col min="3" max="3" width="20.5703125" customWidth="1"/>
    <col min="4" max="4" width="12.28515625" bestFit="1" customWidth="1"/>
    <col min="5" max="5" width="16" bestFit="1" customWidth="1"/>
    <col min="6" max="6" width="12.7109375" bestFit="1" customWidth="1"/>
    <col min="7" max="7" width="11.5703125" bestFit="1" customWidth="1"/>
    <col min="8" max="8" width="16.5703125" customWidth="1"/>
    <col min="9" max="9" width="18.42578125" customWidth="1"/>
    <col min="10" max="10" width="15.7109375" customWidth="1"/>
    <col min="11" max="11" width="16.5703125" customWidth="1"/>
    <col min="12" max="12" width="19" customWidth="1"/>
    <col min="13" max="13" width="22.42578125" customWidth="1"/>
    <col min="14" max="14" width="13.85546875" customWidth="1"/>
  </cols>
  <sheetData>
    <row r="1" spans="1:14" ht="76.90000000000000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12</v>
      </c>
      <c r="K1" s="1" t="s">
        <v>15</v>
      </c>
      <c r="L1" s="1" t="s">
        <v>17</v>
      </c>
      <c r="M1" s="37" t="s">
        <v>249</v>
      </c>
      <c r="N1" s="1" t="s">
        <v>23</v>
      </c>
    </row>
    <row r="2" spans="1:14" ht="36" x14ac:dyDescent="0.25">
      <c r="A2" s="7" t="s">
        <v>25</v>
      </c>
      <c r="B2" s="7" t="s">
        <v>26</v>
      </c>
      <c r="C2" s="7" t="s">
        <v>27</v>
      </c>
      <c r="D2" s="7" t="s">
        <v>28</v>
      </c>
      <c r="E2" s="7" t="s">
        <v>29</v>
      </c>
      <c r="F2" s="7" t="s">
        <v>30</v>
      </c>
      <c r="G2" s="7" t="s">
        <v>31</v>
      </c>
      <c r="H2" s="7" t="s">
        <v>32</v>
      </c>
      <c r="I2" s="8">
        <v>0</v>
      </c>
      <c r="J2" s="8">
        <v>0</v>
      </c>
      <c r="K2" s="8">
        <f>Tabela1367981011122[[#This Row],[Recursos financeiros (R$)  - 2026 - Atualizado 2024]]</f>
        <v>901617</v>
      </c>
      <c r="L2" s="8">
        <v>944164</v>
      </c>
      <c r="M2" s="8">
        <f>I2+J2+K2+L2</f>
        <v>1845781</v>
      </c>
      <c r="N2" s="7" t="s">
        <v>33</v>
      </c>
    </row>
    <row r="3" spans="1:14" ht="36" x14ac:dyDescent="0.25">
      <c r="A3" s="7" t="s">
        <v>25</v>
      </c>
      <c r="B3" s="7" t="s">
        <v>250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8">
        <v>0</v>
      </c>
      <c r="J3" s="8">
        <v>1449218.4</v>
      </c>
      <c r="K3" s="8">
        <f>Tabela1367981011122[[#This Row],[Recursos financeiros (R$)  - 2026 - Atualizado 2024]]</f>
        <v>1000000</v>
      </c>
      <c r="L3" s="8">
        <v>1341614.1282998323</v>
      </c>
      <c r="M3" s="8">
        <f t="shared" ref="M3:M66" si="0">I3+J3+K3+L3</f>
        <v>3790832.5282998323</v>
      </c>
      <c r="N3" s="7" t="s">
        <v>35</v>
      </c>
    </row>
    <row r="4" spans="1:14" ht="36" x14ac:dyDescent="0.25">
      <c r="A4" s="7" t="s">
        <v>25</v>
      </c>
      <c r="B4" s="7" t="s">
        <v>36</v>
      </c>
      <c r="C4" s="7" t="s">
        <v>37</v>
      </c>
      <c r="D4" s="7" t="s">
        <v>28</v>
      </c>
      <c r="E4" s="7" t="s">
        <v>38</v>
      </c>
      <c r="F4" s="7" t="s">
        <v>30</v>
      </c>
      <c r="G4" s="7" t="s">
        <v>31</v>
      </c>
      <c r="H4" s="7" t="s">
        <v>32</v>
      </c>
      <c r="I4" s="8">
        <v>409833.6</v>
      </c>
      <c r="J4" s="8">
        <v>0</v>
      </c>
      <c r="K4" s="8">
        <f>Tabela1367981011122[[#This Row],[Recursos financeiros (R$)  - 2026 - Atualizado 2024]]</f>
        <v>500000</v>
      </c>
      <c r="L4" s="8">
        <v>500000</v>
      </c>
      <c r="M4" s="8">
        <f t="shared" si="0"/>
        <v>1409833.6</v>
      </c>
      <c r="N4" s="7" t="s">
        <v>35</v>
      </c>
    </row>
    <row r="5" spans="1:14" ht="27" x14ac:dyDescent="0.25">
      <c r="A5" s="7" t="s">
        <v>25</v>
      </c>
      <c r="B5" s="7" t="s">
        <v>39</v>
      </c>
      <c r="C5" s="7" t="s">
        <v>40</v>
      </c>
      <c r="D5" s="7" t="s">
        <v>31</v>
      </c>
      <c r="E5" s="7" t="s">
        <v>41</v>
      </c>
      <c r="F5" s="7" t="s">
        <v>30</v>
      </c>
      <c r="G5" s="7" t="s">
        <v>31</v>
      </c>
      <c r="H5" s="7" t="s">
        <v>32</v>
      </c>
      <c r="I5" s="10">
        <v>0</v>
      </c>
      <c r="J5" s="8">
        <v>3008617.91</v>
      </c>
      <c r="K5" s="8">
        <f>Tabela1367981011122[[#This Row],[Recursos financeiros (R$)  - 2026 - Atualizado 2024]]</f>
        <v>1000000</v>
      </c>
      <c r="L5" s="8">
        <v>1000000</v>
      </c>
      <c r="M5" s="8">
        <f t="shared" si="0"/>
        <v>5008617.91</v>
      </c>
      <c r="N5" s="7" t="s">
        <v>35</v>
      </c>
    </row>
    <row r="6" spans="1:14" ht="27" x14ac:dyDescent="0.25">
      <c r="A6" s="7" t="s">
        <v>25</v>
      </c>
      <c r="B6" s="7" t="s">
        <v>42</v>
      </c>
      <c r="C6" s="7" t="s">
        <v>40</v>
      </c>
      <c r="D6" s="7" t="s">
        <v>31</v>
      </c>
      <c r="E6" s="7" t="s">
        <v>41</v>
      </c>
      <c r="F6" s="7" t="s">
        <v>30</v>
      </c>
      <c r="G6" s="7" t="s">
        <v>31</v>
      </c>
      <c r="H6" s="7" t="s">
        <v>32</v>
      </c>
      <c r="I6" s="8">
        <v>1239840.32</v>
      </c>
      <c r="J6" s="8">
        <v>954894.02</v>
      </c>
      <c r="K6" s="8">
        <f>Tabela1367981011122[[#This Row],[Recursos financeiros (R$)  - 2026 - Atualizado 2024]]</f>
        <v>0</v>
      </c>
      <c r="L6" s="8">
        <v>0</v>
      </c>
      <c r="M6" s="8">
        <f t="shared" si="0"/>
        <v>2194734.34</v>
      </c>
      <c r="N6" s="7" t="s">
        <v>33</v>
      </c>
    </row>
    <row r="7" spans="1:14" ht="27" x14ac:dyDescent="0.25">
      <c r="A7" s="7" t="s">
        <v>25</v>
      </c>
      <c r="B7" s="7" t="s">
        <v>43</v>
      </c>
      <c r="C7" s="7" t="s">
        <v>44</v>
      </c>
      <c r="D7" s="7" t="s">
        <v>28</v>
      </c>
      <c r="E7" s="7" t="s">
        <v>45</v>
      </c>
      <c r="F7" s="7" t="s">
        <v>30</v>
      </c>
      <c r="G7" s="7" t="s">
        <v>46</v>
      </c>
      <c r="H7" s="7" t="s">
        <v>47</v>
      </c>
      <c r="I7" s="11">
        <v>0</v>
      </c>
      <c r="J7" s="8">
        <v>0</v>
      </c>
      <c r="K7" s="8">
        <f>Tabela1367981011122[[#This Row],[Recursos financeiros (R$)  - 2026 - Atualizado 2024]]</f>
        <v>0</v>
      </c>
      <c r="L7" s="8">
        <v>0</v>
      </c>
      <c r="M7" s="8">
        <f t="shared" si="0"/>
        <v>0</v>
      </c>
      <c r="N7" s="7" t="s">
        <v>35</v>
      </c>
    </row>
    <row r="8" spans="1:14" ht="54" x14ac:dyDescent="0.25">
      <c r="A8" s="7" t="s">
        <v>25</v>
      </c>
      <c r="B8" s="7" t="s">
        <v>43</v>
      </c>
      <c r="C8" s="7" t="s">
        <v>48</v>
      </c>
      <c r="D8" s="7" t="s">
        <v>28</v>
      </c>
      <c r="E8" s="7" t="s">
        <v>49</v>
      </c>
      <c r="F8" s="7" t="s">
        <v>30</v>
      </c>
      <c r="G8" s="7" t="s">
        <v>46</v>
      </c>
      <c r="H8" s="7" t="s">
        <v>50</v>
      </c>
      <c r="I8" s="11">
        <v>0</v>
      </c>
      <c r="J8" s="8">
        <v>0</v>
      </c>
      <c r="K8" s="8">
        <f>Tabela1367981011122[[#This Row],[Recursos financeiros (R$)  - 2026 - Atualizado 2024]]</f>
        <v>0</v>
      </c>
      <c r="L8" s="8">
        <v>513285.71999999764</v>
      </c>
      <c r="M8" s="8">
        <f t="shared" si="0"/>
        <v>513285.71999999764</v>
      </c>
      <c r="N8" s="7" t="s">
        <v>35</v>
      </c>
    </row>
    <row r="9" spans="1:14" ht="27" x14ac:dyDescent="0.25">
      <c r="A9" s="7" t="s">
        <v>25</v>
      </c>
      <c r="B9" s="7" t="s">
        <v>43</v>
      </c>
      <c r="C9" s="7" t="s">
        <v>51</v>
      </c>
      <c r="D9" s="7" t="s">
        <v>28</v>
      </c>
      <c r="E9" s="7" t="s">
        <v>45</v>
      </c>
      <c r="F9" s="7" t="s">
        <v>30</v>
      </c>
      <c r="G9" s="7" t="s">
        <v>46</v>
      </c>
      <c r="H9" s="7" t="s">
        <v>52</v>
      </c>
      <c r="I9" s="11">
        <v>0</v>
      </c>
      <c r="J9" s="8">
        <v>0</v>
      </c>
      <c r="K9" s="8">
        <f>Tabela1367981011122[[#This Row],[Recursos financeiros (R$)  - 2026 - Atualizado 2024]]</f>
        <v>0</v>
      </c>
      <c r="L9" s="8">
        <v>700000</v>
      </c>
      <c r="M9" s="8">
        <f t="shared" si="0"/>
        <v>700000</v>
      </c>
      <c r="N9" s="7" t="s">
        <v>35</v>
      </c>
    </row>
    <row r="10" spans="1:14" ht="36" x14ac:dyDescent="0.25">
      <c r="A10" s="7" t="s">
        <v>25</v>
      </c>
      <c r="B10" s="7" t="s">
        <v>43</v>
      </c>
      <c r="C10" s="7" t="s">
        <v>53</v>
      </c>
      <c r="D10" s="7" t="s">
        <v>28</v>
      </c>
      <c r="E10" s="7" t="s">
        <v>45</v>
      </c>
      <c r="F10" s="7" t="s">
        <v>30</v>
      </c>
      <c r="G10" s="7" t="s">
        <v>46</v>
      </c>
      <c r="H10" s="7" t="s">
        <v>52</v>
      </c>
      <c r="I10" s="11">
        <v>0</v>
      </c>
      <c r="J10" s="8">
        <v>0</v>
      </c>
      <c r="K10" s="8">
        <f>Tabela1367981011122[[#This Row],[Recursos financeiros (R$)  - 2026 - Atualizado 2024]]</f>
        <v>0</v>
      </c>
      <c r="L10" s="8">
        <v>1707385.8717001672</v>
      </c>
      <c r="M10" s="8">
        <f t="shared" si="0"/>
        <v>1707385.8717001672</v>
      </c>
      <c r="N10" s="7" t="s">
        <v>35</v>
      </c>
    </row>
    <row r="11" spans="1:14" ht="72" x14ac:dyDescent="0.25">
      <c r="A11" s="7" t="s">
        <v>25</v>
      </c>
      <c r="B11" s="7" t="s">
        <v>43</v>
      </c>
      <c r="C11" s="7" t="s">
        <v>54</v>
      </c>
      <c r="D11" s="7" t="s">
        <v>28</v>
      </c>
      <c r="E11" s="7" t="s">
        <v>45</v>
      </c>
      <c r="F11" s="7" t="s">
        <v>30</v>
      </c>
      <c r="G11" s="7" t="s">
        <v>46</v>
      </c>
      <c r="H11" s="7" t="s">
        <v>52</v>
      </c>
      <c r="I11" s="11">
        <v>0</v>
      </c>
      <c r="J11" s="8">
        <v>0</v>
      </c>
      <c r="K11" s="8">
        <f>Tabela1367981011122[[#This Row],[Recursos financeiros (R$)  - 2026 - Atualizado 2024]]</f>
        <v>0</v>
      </c>
      <c r="L11" s="8">
        <v>2700000</v>
      </c>
      <c r="M11" s="8">
        <f t="shared" si="0"/>
        <v>2700000</v>
      </c>
      <c r="N11" s="7" t="s">
        <v>35</v>
      </c>
    </row>
    <row r="12" spans="1:14" ht="36" x14ac:dyDescent="0.25">
      <c r="A12" s="7" t="s">
        <v>25</v>
      </c>
      <c r="B12" s="7" t="s">
        <v>42</v>
      </c>
      <c r="C12" s="7" t="s">
        <v>55</v>
      </c>
      <c r="D12" s="7" t="s">
        <v>28</v>
      </c>
      <c r="E12" s="7" t="s">
        <v>56</v>
      </c>
      <c r="F12" s="7" t="s">
        <v>30</v>
      </c>
      <c r="G12" s="7" t="s">
        <v>46</v>
      </c>
      <c r="H12" s="7" t="s">
        <v>52</v>
      </c>
      <c r="I12" s="11">
        <v>0</v>
      </c>
      <c r="J12" s="8">
        <v>0</v>
      </c>
      <c r="K12" s="8">
        <f>Tabela1367981011122[[#This Row],[Recursos financeiros (R$)  - 2026 - Atualizado 2024]]</f>
        <v>0</v>
      </c>
      <c r="L12" s="8">
        <v>2000000</v>
      </c>
      <c r="M12" s="8">
        <f t="shared" si="0"/>
        <v>2000000</v>
      </c>
      <c r="N12" s="7" t="s">
        <v>35</v>
      </c>
    </row>
    <row r="13" spans="1:14" ht="27" x14ac:dyDescent="0.25">
      <c r="A13" s="7" t="s">
        <v>25</v>
      </c>
      <c r="B13" s="7" t="s">
        <v>43</v>
      </c>
      <c r="C13" s="7" t="s">
        <v>57</v>
      </c>
      <c r="D13" s="7" t="s">
        <v>28</v>
      </c>
      <c r="E13" s="7" t="s">
        <v>45</v>
      </c>
      <c r="F13" s="7" t="s">
        <v>30</v>
      </c>
      <c r="G13" s="7" t="s">
        <v>46</v>
      </c>
      <c r="H13" s="7" t="s">
        <v>47</v>
      </c>
      <c r="I13" s="11">
        <v>0</v>
      </c>
      <c r="J13" s="12">
        <v>0</v>
      </c>
      <c r="K13" s="8">
        <f>Tabela1367981011122[[#This Row],[Recursos financeiros (R$)  - 2026 - Atualizado 2024]]</f>
        <v>0</v>
      </c>
      <c r="L13" s="8">
        <v>600000</v>
      </c>
      <c r="M13" s="8">
        <f t="shared" si="0"/>
        <v>600000</v>
      </c>
      <c r="N13" s="7" t="s">
        <v>35</v>
      </c>
    </row>
    <row r="14" spans="1:14" ht="36" x14ac:dyDescent="0.25">
      <c r="A14" s="7" t="s">
        <v>25</v>
      </c>
      <c r="B14" s="7" t="s">
        <v>58</v>
      </c>
      <c r="C14" s="7" t="s">
        <v>59</v>
      </c>
      <c r="D14" s="7" t="s">
        <v>31</v>
      </c>
      <c r="E14" s="7" t="s">
        <v>41</v>
      </c>
      <c r="F14" s="7" t="s">
        <v>30</v>
      </c>
      <c r="G14" s="7" t="s">
        <v>31</v>
      </c>
      <c r="H14" s="7" t="s">
        <v>60</v>
      </c>
      <c r="I14" s="8">
        <v>764488.25</v>
      </c>
      <c r="J14" s="8">
        <v>1500000</v>
      </c>
      <c r="K14" s="8">
        <f>Tabela1367981011122[[#This Row],[Recursos financeiros (R$)  - 2026 - Atualizado 2024]]</f>
        <v>1000000</v>
      </c>
      <c r="L14" s="8">
        <v>1500000</v>
      </c>
      <c r="M14" s="8">
        <f t="shared" si="0"/>
        <v>4764488.25</v>
      </c>
      <c r="N14" s="7" t="s">
        <v>35</v>
      </c>
    </row>
    <row r="15" spans="1:14" ht="36" x14ac:dyDescent="0.25">
      <c r="A15" s="7" t="s">
        <v>25</v>
      </c>
      <c r="B15" s="7" t="s">
        <v>58</v>
      </c>
      <c r="C15" s="7" t="s">
        <v>61</v>
      </c>
      <c r="D15" s="7" t="s">
        <v>31</v>
      </c>
      <c r="E15" s="7" t="s">
        <v>62</v>
      </c>
      <c r="F15" s="7" t="s">
        <v>30</v>
      </c>
      <c r="G15" s="7" t="s">
        <v>31</v>
      </c>
      <c r="H15" s="7" t="s">
        <v>60</v>
      </c>
      <c r="I15" s="11">
        <v>0</v>
      </c>
      <c r="J15" s="8">
        <v>0</v>
      </c>
      <c r="K15" s="8">
        <f>Tabela1367981011122[[#This Row],[Recursos financeiros (R$)  - 2026 - Atualizado 2024]]</f>
        <v>750000</v>
      </c>
      <c r="L15" s="8">
        <v>700000</v>
      </c>
      <c r="M15" s="8">
        <f t="shared" si="0"/>
        <v>1450000</v>
      </c>
      <c r="N15" s="7" t="s">
        <v>35</v>
      </c>
    </row>
    <row r="16" spans="1:14" ht="54" x14ac:dyDescent="0.25">
      <c r="A16" s="7" t="s">
        <v>25</v>
      </c>
      <c r="B16" s="7" t="s">
        <v>58</v>
      </c>
      <c r="C16" s="7" t="s">
        <v>63</v>
      </c>
      <c r="D16" s="7" t="s">
        <v>31</v>
      </c>
      <c r="E16" s="7" t="s">
        <v>64</v>
      </c>
      <c r="F16" s="7" t="s">
        <v>30</v>
      </c>
      <c r="G16" s="7" t="s">
        <v>31</v>
      </c>
      <c r="H16" s="7" t="s">
        <v>60</v>
      </c>
      <c r="I16" s="11">
        <v>0</v>
      </c>
      <c r="J16" s="8">
        <v>0</v>
      </c>
      <c r="K16" s="8">
        <f>Tabela1367981011122[[#This Row],[Recursos financeiros (R$)  - 2026 - Atualizado 2024]]</f>
        <v>1000000</v>
      </c>
      <c r="L16" s="8">
        <v>1500000</v>
      </c>
      <c r="M16" s="8">
        <f t="shared" si="0"/>
        <v>2500000</v>
      </c>
      <c r="N16" s="7" t="s">
        <v>35</v>
      </c>
    </row>
    <row r="17" spans="1:14" ht="36" x14ac:dyDescent="0.25">
      <c r="A17" s="7" t="s">
        <v>25</v>
      </c>
      <c r="B17" s="7" t="s">
        <v>65</v>
      </c>
      <c r="C17" s="7" t="s">
        <v>66</v>
      </c>
      <c r="D17" s="7" t="s">
        <v>31</v>
      </c>
      <c r="E17" s="7" t="s">
        <v>41</v>
      </c>
      <c r="F17" s="7" t="s">
        <v>30</v>
      </c>
      <c r="G17" s="7" t="s">
        <v>31</v>
      </c>
      <c r="H17" s="7" t="s">
        <v>60</v>
      </c>
      <c r="I17" s="11">
        <v>0</v>
      </c>
      <c r="J17" s="8">
        <v>0</v>
      </c>
      <c r="K17" s="8">
        <f>Tabela1367981011122[[#This Row],[Recursos financeiros (R$)  - 2026 - Atualizado 2024]]</f>
        <v>0</v>
      </c>
      <c r="L17" s="8">
        <v>0</v>
      </c>
      <c r="M17" s="8">
        <f t="shared" si="0"/>
        <v>0</v>
      </c>
      <c r="N17" s="7" t="s">
        <v>35</v>
      </c>
    </row>
    <row r="18" spans="1:14" ht="27" x14ac:dyDescent="0.25">
      <c r="A18" s="7" t="s">
        <v>25</v>
      </c>
      <c r="B18" s="7" t="s">
        <v>67</v>
      </c>
      <c r="C18" s="7" t="s">
        <v>68</v>
      </c>
      <c r="D18" s="7" t="s">
        <v>31</v>
      </c>
      <c r="E18" s="7" t="s">
        <v>41</v>
      </c>
      <c r="F18" s="7" t="s">
        <v>30</v>
      </c>
      <c r="G18" s="7" t="s">
        <v>31</v>
      </c>
      <c r="H18" s="7" t="s">
        <v>32</v>
      </c>
      <c r="I18" s="8">
        <v>484819.18</v>
      </c>
      <c r="J18" s="8">
        <v>2257297.71</v>
      </c>
      <c r="K18" s="8">
        <f>Tabela1367981011122[[#This Row],[Recursos financeiros (R$)  - 2026 - Atualizado 2024]]</f>
        <v>1750000</v>
      </c>
      <c r="L18" s="8">
        <v>1750000</v>
      </c>
      <c r="M18" s="8">
        <f t="shared" si="0"/>
        <v>6242116.8900000006</v>
      </c>
      <c r="N18" s="7" t="s">
        <v>35</v>
      </c>
    </row>
    <row r="19" spans="1:14" ht="27" x14ac:dyDescent="0.25">
      <c r="A19" s="14" t="s">
        <v>25</v>
      </c>
      <c r="B19" s="7" t="s">
        <v>42</v>
      </c>
      <c r="C19" s="7" t="s">
        <v>68</v>
      </c>
      <c r="D19" s="7" t="s">
        <v>31</v>
      </c>
      <c r="E19" s="7" t="s">
        <v>41</v>
      </c>
      <c r="F19" s="7" t="s">
        <v>30</v>
      </c>
      <c r="G19" s="7" t="s">
        <v>31</v>
      </c>
      <c r="H19" s="7" t="s">
        <v>32</v>
      </c>
      <c r="I19" s="8">
        <v>1499923.35</v>
      </c>
      <c r="J19" s="8">
        <v>266805.42</v>
      </c>
      <c r="K19" s="8">
        <f>Tabela1367981011122[[#This Row],[Recursos financeiros (R$)  - 2026 - Atualizado 2024]]</f>
        <v>0</v>
      </c>
      <c r="L19" s="8">
        <v>0</v>
      </c>
      <c r="M19" s="8">
        <f t="shared" si="0"/>
        <v>1766728.77</v>
      </c>
      <c r="N19" s="7" t="s">
        <v>33</v>
      </c>
    </row>
    <row r="20" spans="1:14" ht="27" x14ac:dyDescent="0.25">
      <c r="A20" s="7" t="s">
        <v>25</v>
      </c>
      <c r="B20" s="7" t="s">
        <v>39</v>
      </c>
      <c r="C20" s="7" t="s">
        <v>69</v>
      </c>
      <c r="D20" s="7" t="s">
        <v>31</v>
      </c>
      <c r="E20" s="7" t="s">
        <v>41</v>
      </c>
      <c r="F20" s="7" t="s">
        <v>30</v>
      </c>
      <c r="G20" s="7" t="s">
        <v>31</v>
      </c>
      <c r="H20" s="7" t="s">
        <v>32</v>
      </c>
      <c r="I20" s="8">
        <v>230563.3</v>
      </c>
      <c r="J20" s="8">
        <v>1772652.96</v>
      </c>
      <c r="K20" s="8">
        <f>Tabela1367981011122[[#This Row],[Recursos financeiros (R$)  - 2026 - Atualizado 2024]]</f>
        <v>1250000</v>
      </c>
      <c r="L20" s="8">
        <v>1250000</v>
      </c>
      <c r="M20" s="8">
        <f t="shared" si="0"/>
        <v>4503216.26</v>
      </c>
      <c r="N20" s="7" t="s">
        <v>35</v>
      </c>
    </row>
    <row r="21" spans="1:14" ht="45" x14ac:dyDescent="0.25">
      <c r="A21" s="7" t="s">
        <v>25</v>
      </c>
      <c r="B21" s="7" t="s">
        <v>70</v>
      </c>
      <c r="C21" s="7" t="s">
        <v>71</v>
      </c>
      <c r="D21" s="7" t="s">
        <v>72</v>
      </c>
      <c r="E21" s="7" t="s">
        <v>73</v>
      </c>
      <c r="F21" s="7" t="s">
        <v>30</v>
      </c>
      <c r="G21" s="7" t="s">
        <v>46</v>
      </c>
      <c r="H21" s="7" t="s">
        <v>47</v>
      </c>
      <c r="I21" s="11">
        <v>0</v>
      </c>
      <c r="J21" s="12">
        <v>0</v>
      </c>
      <c r="K21" s="8">
        <f>Tabela1367981011122[[#This Row],[Recursos financeiros (R$)  - 2026 - Atualizado 2024]]</f>
        <v>0</v>
      </c>
      <c r="L21" s="8">
        <v>0</v>
      </c>
      <c r="M21" s="8">
        <f t="shared" si="0"/>
        <v>0</v>
      </c>
      <c r="N21" s="7" t="s">
        <v>35</v>
      </c>
    </row>
    <row r="22" spans="1:14" ht="45" x14ac:dyDescent="0.25">
      <c r="A22" s="7" t="s">
        <v>25</v>
      </c>
      <c r="B22" s="7" t="s">
        <v>74</v>
      </c>
      <c r="C22" s="7" t="s">
        <v>71</v>
      </c>
      <c r="D22" s="7" t="s">
        <v>72</v>
      </c>
      <c r="E22" s="7" t="s">
        <v>73</v>
      </c>
      <c r="F22" s="7" t="s">
        <v>30</v>
      </c>
      <c r="G22" s="7" t="s">
        <v>46</v>
      </c>
      <c r="H22" s="7" t="s">
        <v>47</v>
      </c>
      <c r="I22" s="11">
        <v>0</v>
      </c>
      <c r="J22" s="8">
        <v>0</v>
      </c>
      <c r="K22" s="8">
        <f>Tabela1367981011122[[#This Row],[Recursos financeiros (R$)  - 2026 - Atualizado 2024]]</f>
        <v>0</v>
      </c>
      <c r="L22" s="8">
        <v>0</v>
      </c>
      <c r="M22" s="8">
        <f t="shared" si="0"/>
        <v>0</v>
      </c>
      <c r="N22" s="7" t="s">
        <v>75</v>
      </c>
    </row>
    <row r="23" spans="1:14" ht="27" x14ac:dyDescent="0.25">
      <c r="A23" s="7" t="s">
        <v>25</v>
      </c>
      <c r="B23" s="7" t="s">
        <v>70</v>
      </c>
      <c r="C23" s="7" t="s">
        <v>77</v>
      </c>
      <c r="D23" s="7" t="s">
        <v>28</v>
      </c>
      <c r="E23" s="7" t="s">
        <v>45</v>
      </c>
      <c r="F23" s="7" t="s">
        <v>30</v>
      </c>
      <c r="G23" s="7" t="s">
        <v>46</v>
      </c>
      <c r="H23" s="7" t="s">
        <v>52</v>
      </c>
      <c r="I23" s="11">
        <v>0</v>
      </c>
      <c r="J23" s="8">
        <v>0</v>
      </c>
      <c r="K23" s="8">
        <f>Tabela1367981011122[[#This Row],[Recursos financeiros (R$)  - 2026 - Atualizado 2024]]</f>
        <v>2000000</v>
      </c>
      <c r="L23" s="8">
        <v>0</v>
      </c>
      <c r="M23" s="8">
        <f t="shared" si="0"/>
        <v>2000000</v>
      </c>
      <c r="N23" s="7" t="s">
        <v>35</v>
      </c>
    </row>
    <row r="24" spans="1:14" ht="54" x14ac:dyDescent="0.25">
      <c r="A24" s="7" t="s">
        <v>25</v>
      </c>
      <c r="B24" s="7" t="s">
        <v>70</v>
      </c>
      <c r="C24" s="7" t="s">
        <v>78</v>
      </c>
      <c r="D24" s="7" t="s">
        <v>28</v>
      </c>
      <c r="E24" s="7" t="s">
        <v>45</v>
      </c>
      <c r="F24" s="7" t="s">
        <v>30</v>
      </c>
      <c r="G24" s="7" t="s">
        <v>46</v>
      </c>
      <c r="H24" s="7" t="s">
        <v>79</v>
      </c>
      <c r="I24" s="11">
        <v>0</v>
      </c>
      <c r="J24" s="8">
        <v>0</v>
      </c>
      <c r="K24" s="8">
        <f>Tabela1367981011122[[#This Row],[Recursos financeiros (R$)  - 2026 - Atualizado 2024]]</f>
        <v>2250000</v>
      </c>
      <c r="L24" s="8">
        <v>0</v>
      </c>
      <c r="M24" s="8">
        <f t="shared" si="0"/>
        <v>2250000</v>
      </c>
      <c r="N24" s="7" t="s">
        <v>35</v>
      </c>
    </row>
    <row r="25" spans="1:14" ht="54" x14ac:dyDescent="0.25">
      <c r="A25" s="7" t="s">
        <v>25</v>
      </c>
      <c r="B25" s="7" t="s">
        <v>80</v>
      </c>
      <c r="C25" s="7" t="s">
        <v>81</v>
      </c>
      <c r="D25" s="7" t="s">
        <v>28</v>
      </c>
      <c r="E25" s="7" t="s">
        <v>45</v>
      </c>
      <c r="F25" s="7" t="s">
        <v>30</v>
      </c>
      <c r="G25" s="7" t="s">
        <v>46</v>
      </c>
      <c r="H25" s="7" t="s">
        <v>79</v>
      </c>
      <c r="I25" s="11">
        <v>0</v>
      </c>
      <c r="J25" s="8">
        <v>0</v>
      </c>
      <c r="K25" s="8">
        <f>Tabela1367981011122[[#This Row],[Recursos financeiros (R$)  - 2026 - Atualizado 2024]]</f>
        <v>0</v>
      </c>
      <c r="L25" s="8">
        <v>2550000</v>
      </c>
      <c r="M25" s="8">
        <f t="shared" si="0"/>
        <v>2550000</v>
      </c>
      <c r="N25" s="7" t="s">
        <v>35</v>
      </c>
    </row>
    <row r="26" spans="1:14" ht="54" x14ac:dyDescent="0.25">
      <c r="A26" s="7" t="s">
        <v>25</v>
      </c>
      <c r="B26" s="7" t="s">
        <v>70</v>
      </c>
      <c r="C26" s="7" t="s">
        <v>82</v>
      </c>
      <c r="D26" s="7" t="s">
        <v>28</v>
      </c>
      <c r="E26" s="7" t="s">
        <v>45</v>
      </c>
      <c r="F26" s="7" t="s">
        <v>30</v>
      </c>
      <c r="G26" s="7" t="s">
        <v>46</v>
      </c>
      <c r="H26" s="7" t="s">
        <v>79</v>
      </c>
      <c r="I26" s="11">
        <v>0</v>
      </c>
      <c r="J26" s="8">
        <v>0</v>
      </c>
      <c r="K26" s="8">
        <f>Tabela1367981011122[[#This Row],[Recursos financeiros (R$)  - 2026 - Atualizado 2024]]</f>
        <v>0</v>
      </c>
      <c r="L26" s="8">
        <v>1200000</v>
      </c>
      <c r="M26" s="8">
        <f t="shared" si="0"/>
        <v>1200000</v>
      </c>
      <c r="N26" s="7" t="s">
        <v>35</v>
      </c>
    </row>
    <row r="27" spans="1:14" ht="27" x14ac:dyDescent="0.25">
      <c r="A27" s="7" t="s">
        <v>25</v>
      </c>
      <c r="B27" s="7" t="s">
        <v>83</v>
      </c>
      <c r="C27" s="7" t="s">
        <v>84</v>
      </c>
      <c r="D27" s="7" t="s">
        <v>28</v>
      </c>
      <c r="E27" s="7" t="s">
        <v>85</v>
      </c>
      <c r="F27" s="7" t="s">
        <v>30</v>
      </c>
      <c r="G27" s="7" t="s">
        <v>46</v>
      </c>
      <c r="H27" s="7" t="s">
        <v>86</v>
      </c>
      <c r="I27" s="11">
        <v>0</v>
      </c>
      <c r="J27" s="12">
        <v>0</v>
      </c>
      <c r="K27" s="8">
        <f>Tabela1367981011122[[#This Row],[Recursos financeiros (R$)  - 2026 - Atualizado 2024]]</f>
        <v>71428.56</v>
      </c>
      <c r="L27" s="8">
        <v>0</v>
      </c>
      <c r="M27" s="8">
        <f t="shared" si="0"/>
        <v>71428.56</v>
      </c>
      <c r="N27" s="7" t="s">
        <v>35</v>
      </c>
    </row>
    <row r="28" spans="1:14" ht="27" x14ac:dyDescent="0.25">
      <c r="A28" s="7" t="s">
        <v>87</v>
      </c>
      <c r="B28" s="7" t="s">
        <v>80</v>
      </c>
      <c r="C28" s="7" t="s">
        <v>88</v>
      </c>
      <c r="D28" s="7" t="s">
        <v>28</v>
      </c>
      <c r="E28" s="7" t="s">
        <v>45</v>
      </c>
      <c r="F28" s="7" t="s">
        <v>30</v>
      </c>
      <c r="G28" s="7" t="s">
        <v>89</v>
      </c>
      <c r="H28" s="7" t="s">
        <v>90</v>
      </c>
      <c r="I28" s="11">
        <v>0</v>
      </c>
      <c r="J28" s="8">
        <v>0</v>
      </c>
      <c r="K28" s="8">
        <f>Tabela1367981011122[[#This Row],[Recursos financeiros (R$)  - 2026 - Atualizado 2024]]</f>
        <v>0</v>
      </c>
      <c r="L28" s="8">
        <v>1500000</v>
      </c>
      <c r="M28" s="8">
        <f t="shared" si="0"/>
        <v>1500000</v>
      </c>
      <c r="N28" s="7" t="s">
        <v>35</v>
      </c>
    </row>
    <row r="29" spans="1:14" ht="108" x14ac:dyDescent="0.25">
      <c r="A29" s="7" t="s">
        <v>87</v>
      </c>
      <c r="B29" s="7" t="s">
        <v>91</v>
      </c>
      <c r="C29" s="7" t="s">
        <v>92</v>
      </c>
      <c r="D29" s="7" t="s">
        <v>28</v>
      </c>
      <c r="E29" s="7" t="s">
        <v>45</v>
      </c>
      <c r="F29" s="7" t="s">
        <v>30</v>
      </c>
      <c r="G29" s="7" t="s">
        <v>89</v>
      </c>
      <c r="H29" s="7" t="s">
        <v>90</v>
      </c>
      <c r="I29" s="11">
        <v>0</v>
      </c>
      <c r="J29" s="8">
        <v>0</v>
      </c>
      <c r="K29" s="8">
        <f>Tabela1367981011122[[#This Row],[Recursos financeiros (R$)  - 2026 - Atualizado 2024]]</f>
        <v>0</v>
      </c>
      <c r="L29" s="8">
        <v>0</v>
      </c>
      <c r="M29" s="8">
        <f t="shared" si="0"/>
        <v>0</v>
      </c>
      <c r="N29" s="7" t="s">
        <v>35</v>
      </c>
    </row>
    <row r="30" spans="1:14" ht="45" x14ac:dyDescent="0.25">
      <c r="A30" s="7" t="s">
        <v>93</v>
      </c>
      <c r="B30" s="7" t="s">
        <v>94</v>
      </c>
      <c r="C30" s="7" t="s">
        <v>95</v>
      </c>
      <c r="D30" s="7" t="s">
        <v>28</v>
      </c>
      <c r="E30" s="7" t="s">
        <v>45</v>
      </c>
      <c r="F30" s="7" t="s">
        <v>30</v>
      </c>
      <c r="G30" s="7" t="s">
        <v>46</v>
      </c>
      <c r="H30" s="7" t="s">
        <v>47</v>
      </c>
      <c r="I30" s="11">
        <v>0</v>
      </c>
      <c r="J30" s="8">
        <v>0</v>
      </c>
      <c r="K30" s="8">
        <f>Tabela1367981011122[[#This Row],[Recursos financeiros (R$)  - 2026 - Atualizado 2024]]</f>
        <v>1000000</v>
      </c>
      <c r="L30" s="8">
        <v>1200000</v>
      </c>
      <c r="M30" s="8">
        <f t="shared" si="0"/>
        <v>2200000</v>
      </c>
      <c r="N30" s="7" t="s">
        <v>35</v>
      </c>
    </row>
    <row r="31" spans="1:14" ht="45" x14ac:dyDescent="0.25">
      <c r="A31" s="7" t="s">
        <v>93</v>
      </c>
      <c r="B31" s="7" t="s">
        <v>96</v>
      </c>
      <c r="C31" s="7" t="s">
        <v>97</v>
      </c>
      <c r="D31" s="7" t="s">
        <v>28</v>
      </c>
      <c r="E31" s="7" t="s">
        <v>45</v>
      </c>
      <c r="F31" s="7" t="s">
        <v>30</v>
      </c>
      <c r="G31" s="7" t="s">
        <v>89</v>
      </c>
      <c r="H31" s="7" t="s">
        <v>89</v>
      </c>
      <c r="I31" s="11">
        <v>0</v>
      </c>
      <c r="J31" s="8">
        <v>0</v>
      </c>
      <c r="K31" s="8">
        <f>Tabela1367981011122[[#This Row],[Recursos financeiros (R$)  - 2026 - Atualizado 2024]]</f>
        <v>1000000</v>
      </c>
      <c r="L31" s="8">
        <v>0</v>
      </c>
      <c r="M31" s="8">
        <f t="shared" si="0"/>
        <v>1000000</v>
      </c>
      <c r="N31" s="7" t="s">
        <v>35</v>
      </c>
    </row>
    <row r="32" spans="1:14" ht="45" x14ac:dyDescent="0.25">
      <c r="A32" s="7" t="s">
        <v>93</v>
      </c>
      <c r="B32" s="7" t="s">
        <v>98</v>
      </c>
      <c r="C32" s="7" t="s">
        <v>99</v>
      </c>
      <c r="D32" s="7" t="s">
        <v>28</v>
      </c>
      <c r="E32" s="7" t="s">
        <v>85</v>
      </c>
      <c r="F32" s="7" t="s">
        <v>100</v>
      </c>
      <c r="G32" s="7" t="s">
        <v>46</v>
      </c>
      <c r="H32" s="7" t="s">
        <v>101</v>
      </c>
      <c r="I32" s="11">
        <v>0</v>
      </c>
      <c r="J32" s="12">
        <v>0</v>
      </c>
      <c r="K32" s="8">
        <f>Tabela1367981011122[[#This Row],[Recursos financeiros (R$)  - 2026 - Atualizado 2024]]</f>
        <v>0</v>
      </c>
      <c r="L32" s="8">
        <v>0</v>
      </c>
      <c r="M32" s="8">
        <f t="shared" si="0"/>
        <v>0</v>
      </c>
      <c r="N32" s="7" t="s">
        <v>35</v>
      </c>
    </row>
    <row r="33" spans="1:14" ht="45" x14ac:dyDescent="0.25">
      <c r="A33" s="7" t="s">
        <v>93</v>
      </c>
      <c r="B33" s="7" t="s">
        <v>102</v>
      </c>
      <c r="C33" s="7" t="s">
        <v>103</v>
      </c>
      <c r="D33" s="7" t="s">
        <v>28</v>
      </c>
      <c r="E33" s="7" t="s">
        <v>85</v>
      </c>
      <c r="F33" s="7" t="s">
        <v>100</v>
      </c>
      <c r="G33" s="7" t="s">
        <v>46</v>
      </c>
      <c r="H33" s="7" t="s">
        <v>47</v>
      </c>
      <c r="I33" s="11">
        <v>0</v>
      </c>
      <c r="J33" s="8">
        <v>0</v>
      </c>
      <c r="K33" s="8">
        <f>Tabela1367981011122[[#This Row],[Recursos financeiros (R$)  - 2026 - Atualizado 2024]]</f>
        <v>35714.28</v>
      </c>
      <c r="L33" s="8">
        <v>0</v>
      </c>
      <c r="M33" s="8">
        <f t="shared" si="0"/>
        <v>35714.28</v>
      </c>
      <c r="N33" s="7" t="s">
        <v>35</v>
      </c>
    </row>
    <row r="34" spans="1:14" ht="36" x14ac:dyDescent="0.25">
      <c r="A34" s="7" t="s">
        <v>104</v>
      </c>
      <c r="B34" s="7" t="s">
        <v>105</v>
      </c>
      <c r="C34" s="7" t="s">
        <v>106</v>
      </c>
      <c r="D34" s="7" t="s">
        <v>28</v>
      </c>
      <c r="E34" s="7" t="s">
        <v>85</v>
      </c>
      <c r="F34" s="7" t="s">
        <v>100</v>
      </c>
      <c r="G34" s="7" t="s">
        <v>46</v>
      </c>
      <c r="H34" s="7" t="s">
        <v>47</v>
      </c>
      <c r="I34" s="11">
        <v>0</v>
      </c>
      <c r="J34" s="12">
        <v>0</v>
      </c>
      <c r="K34" s="8">
        <f>Tabela1367981011122[[#This Row],[Recursos financeiros (R$)  - 2026 - Atualizado 2024]]</f>
        <v>0</v>
      </c>
      <c r="L34" s="8">
        <v>0</v>
      </c>
      <c r="M34" s="8">
        <f t="shared" si="0"/>
        <v>0</v>
      </c>
      <c r="N34" s="7" t="s">
        <v>35</v>
      </c>
    </row>
    <row r="35" spans="1:14" ht="36" x14ac:dyDescent="0.25">
      <c r="A35" s="7" t="s">
        <v>104</v>
      </c>
      <c r="B35" s="7" t="s">
        <v>107</v>
      </c>
      <c r="C35" s="7" t="s">
        <v>108</v>
      </c>
      <c r="D35" s="7" t="s">
        <v>28</v>
      </c>
      <c r="E35" s="7" t="s">
        <v>85</v>
      </c>
      <c r="F35" s="7" t="s">
        <v>100</v>
      </c>
      <c r="G35" s="7" t="s">
        <v>46</v>
      </c>
      <c r="H35" s="7" t="s">
        <v>47</v>
      </c>
      <c r="I35" s="11">
        <v>0</v>
      </c>
      <c r="J35" s="12">
        <v>0</v>
      </c>
      <c r="K35" s="8">
        <f>Tabela1367981011122[[#This Row],[Recursos financeiros (R$)  - 2026 - Atualizado 2024]]</f>
        <v>0</v>
      </c>
      <c r="L35" s="8">
        <v>0</v>
      </c>
      <c r="M35" s="8">
        <f t="shared" si="0"/>
        <v>0</v>
      </c>
      <c r="N35" s="7" t="s">
        <v>35</v>
      </c>
    </row>
    <row r="36" spans="1:14" ht="36" x14ac:dyDescent="0.25">
      <c r="A36" s="7" t="s">
        <v>109</v>
      </c>
      <c r="B36" s="7" t="s">
        <v>110</v>
      </c>
      <c r="C36" s="7" t="s">
        <v>111</v>
      </c>
      <c r="D36" s="7" t="s">
        <v>31</v>
      </c>
      <c r="E36" s="7" t="s">
        <v>31</v>
      </c>
      <c r="F36" s="7" t="s">
        <v>112</v>
      </c>
      <c r="G36" s="7" t="s">
        <v>31</v>
      </c>
      <c r="H36" s="7" t="s">
        <v>32</v>
      </c>
      <c r="I36" s="11">
        <v>0</v>
      </c>
      <c r="J36" s="8">
        <v>0</v>
      </c>
      <c r="K36" s="8">
        <f>Tabela1367981011122[[#This Row],[Recursos financeiros (R$)  - 2026 - Atualizado 2024]]</f>
        <v>1000000</v>
      </c>
      <c r="L36" s="8">
        <v>1250000</v>
      </c>
      <c r="M36" s="8">
        <f t="shared" si="0"/>
        <v>2250000</v>
      </c>
      <c r="N36" s="7" t="s">
        <v>35</v>
      </c>
    </row>
    <row r="37" spans="1:14" ht="36" x14ac:dyDescent="0.25">
      <c r="A37" s="7" t="s">
        <v>109</v>
      </c>
      <c r="B37" s="7" t="s">
        <v>113</v>
      </c>
      <c r="C37" s="7" t="s">
        <v>111</v>
      </c>
      <c r="D37" s="7" t="s">
        <v>31</v>
      </c>
      <c r="E37" s="7" t="s">
        <v>31</v>
      </c>
      <c r="F37" s="7" t="s">
        <v>112</v>
      </c>
      <c r="G37" s="7" t="s">
        <v>31</v>
      </c>
      <c r="H37" s="7" t="s">
        <v>32</v>
      </c>
      <c r="I37" s="8">
        <v>159708.38</v>
      </c>
      <c r="J37" s="8">
        <v>500000</v>
      </c>
      <c r="K37" s="8">
        <f>Tabela1367981011122[[#This Row],[Recursos financeiros (R$)  - 2026 - Atualizado 2024]]</f>
        <v>0</v>
      </c>
      <c r="L37" s="8">
        <v>0</v>
      </c>
      <c r="M37" s="8">
        <f t="shared" si="0"/>
        <v>659708.38</v>
      </c>
      <c r="N37" s="7" t="s">
        <v>75</v>
      </c>
    </row>
    <row r="38" spans="1:14" ht="54" x14ac:dyDescent="0.25">
      <c r="A38" s="7" t="s">
        <v>109</v>
      </c>
      <c r="B38" s="7" t="s">
        <v>114</v>
      </c>
      <c r="C38" s="7" t="s">
        <v>115</v>
      </c>
      <c r="D38" s="7" t="s">
        <v>31</v>
      </c>
      <c r="E38" s="7" t="s">
        <v>64</v>
      </c>
      <c r="F38" s="7" t="s">
        <v>112</v>
      </c>
      <c r="G38" s="7" t="s">
        <v>31</v>
      </c>
      <c r="H38" s="7" t="s">
        <v>116</v>
      </c>
      <c r="I38" s="8">
        <v>0</v>
      </c>
      <c r="J38" s="8">
        <v>1143817.25</v>
      </c>
      <c r="K38" s="8">
        <f>Tabela1367981011122[[#This Row],[Recursos financeiros (R$)  - 2026 - Atualizado 2024]]</f>
        <v>650000</v>
      </c>
      <c r="L38" s="8">
        <v>750000</v>
      </c>
      <c r="M38" s="8">
        <f t="shared" si="0"/>
        <v>2543817.25</v>
      </c>
      <c r="N38" s="7" t="s">
        <v>35</v>
      </c>
    </row>
    <row r="39" spans="1:14" ht="54" x14ac:dyDescent="0.25">
      <c r="A39" s="7" t="s">
        <v>109</v>
      </c>
      <c r="B39" s="7" t="s">
        <v>117</v>
      </c>
      <c r="C39" s="7" t="s">
        <v>115</v>
      </c>
      <c r="D39" s="7" t="s">
        <v>31</v>
      </c>
      <c r="E39" s="7" t="s">
        <v>64</v>
      </c>
      <c r="F39" s="7" t="s">
        <v>112</v>
      </c>
      <c r="G39" s="7" t="s">
        <v>31</v>
      </c>
      <c r="H39" s="7" t="s">
        <v>116</v>
      </c>
      <c r="I39" s="8">
        <v>662226.29</v>
      </c>
      <c r="J39" s="8">
        <v>0</v>
      </c>
      <c r="K39" s="8">
        <f>Tabela1367981011122[[#This Row],[Recursos financeiros (R$)  - 2026 - Atualizado 2024]]</f>
        <v>0</v>
      </c>
      <c r="L39" s="8">
        <v>0</v>
      </c>
      <c r="M39" s="8">
        <f t="shared" si="0"/>
        <v>662226.29</v>
      </c>
      <c r="N39" s="8" t="s">
        <v>33</v>
      </c>
    </row>
    <row r="40" spans="1:14" ht="54" x14ac:dyDescent="0.25">
      <c r="A40" s="7" t="s">
        <v>109</v>
      </c>
      <c r="B40" s="7" t="s">
        <v>118</v>
      </c>
      <c r="C40" s="7" t="s">
        <v>119</v>
      </c>
      <c r="D40" s="7" t="s">
        <v>31</v>
      </c>
      <c r="E40" s="7" t="s">
        <v>64</v>
      </c>
      <c r="F40" s="7" t="s">
        <v>112</v>
      </c>
      <c r="G40" s="7" t="s">
        <v>31</v>
      </c>
      <c r="H40" s="7" t="s">
        <v>116</v>
      </c>
      <c r="I40" s="11">
        <v>0</v>
      </c>
      <c r="J40" s="8">
        <v>459024.94</v>
      </c>
      <c r="K40" s="8">
        <f>Tabela1367981011122[[#This Row],[Recursos financeiros (R$)  - 2026 - Atualizado 2024]]</f>
        <v>750000</v>
      </c>
      <c r="L40" s="8">
        <v>750000</v>
      </c>
      <c r="M40" s="8">
        <f t="shared" si="0"/>
        <v>1959024.94</v>
      </c>
      <c r="N40" s="7" t="s">
        <v>35</v>
      </c>
    </row>
    <row r="41" spans="1:14" ht="54" x14ac:dyDescent="0.25">
      <c r="A41" s="7" t="s">
        <v>109</v>
      </c>
      <c r="B41" s="7" t="s">
        <v>118</v>
      </c>
      <c r="C41" s="7" t="s">
        <v>120</v>
      </c>
      <c r="D41" s="7" t="s">
        <v>31</v>
      </c>
      <c r="E41" s="7" t="s">
        <v>64</v>
      </c>
      <c r="F41" s="7" t="s">
        <v>112</v>
      </c>
      <c r="G41" s="7" t="s">
        <v>31</v>
      </c>
      <c r="H41" s="7" t="s">
        <v>116</v>
      </c>
      <c r="I41" s="11">
        <v>0</v>
      </c>
      <c r="J41" s="8">
        <v>0</v>
      </c>
      <c r="K41" s="8">
        <f>Tabela1367981011122[[#This Row],[Recursos financeiros (R$)  - 2026 - Atualizado 2024]]</f>
        <v>750000</v>
      </c>
      <c r="L41" s="8">
        <v>750000</v>
      </c>
      <c r="M41" s="8">
        <f t="shared" si="0"/>
        <v>1500000</v>
      </c>
      <c r="N41" s="7" t="s">
        <v>35</v>
      </c>
    </row>
    <row r="42" spans="1:14" ht="36" x14ac:dyDescent="0.25">
      <c r="A42" s="7" t="s">
        <v>109</v>
      </c>
      <c r="B42" s="7" t="s">
        <v>117</v>
      </c>
      <c r="C42" s="7" t="s">
        <v>121</v>
      </c>
      <c r="D42" s="7" t="s">
        <v>31</v>
      </c>
      <c r="E42" s="7" t="s">
        <v>41</v>
      </c>
      <c r="F42" s="7" t="s">
        <v>112</v>
      </c>
      <c r="G42" s="7" t="s">
        <v>31</v>
      </c>
      <c r="H42" s="7" t="s">
        <v>116</v>
      </c>
      <c r="I42" s="11">
        <v>0</v>
      </c>
      <c r="J42" s="8">
        <v>0</v>
      </c>
      <c r="K42" s="8">
        <f>Tabela1367981011122[[#This Row],[Recursos financeiros (R$)  - 2026 - Atualizado 2024]]</f>
        <v>0</v>
      </c>
      <c r="L42" s="8">
        <v>500000</v>
      </c>
      <c r="M42" s="8">
        <f t="shared" si="0"/>
        <v>500000</v>
      </c>
      <c r="N42" s="7" t="s">
        <v>35</v>
      </c>
    </row>
    <row r="43" spans="1:14" ht="126" x14ac:dyDescent="0.25">
      <c r="A43" s="7" t="s">
        <v>122</v>
      </c>
      <c r="B43" s="7" t="s">
        <v>123</v>
      </c>
      <c r="C43" s="7" t="s">
        <v>124</v>
      </c>
      <c r="D43" s="7" t="s">
        <v>72</v>
      </c>
      <c r="E43" s="7" t="s">
        <v>125</v>
      </c>
      <c r="F43" s="7" t="s">
        <v>100</v>
      </c>
      <c r="G43" s="7" t="s">
        <v>46</v>
      </c>
      <c r="H43" s="7" t="s">
        <v>47</v>
      </c>
      <c r="I43" s="11">
        <v>0</v>
      </c>
      <c r="J43" s="8">
        <v>0</v>
      </c>
      <c r="K43" s="8">
        <f>Tabela1367981011122[[#This Row],[Recursos financeiros (R$)  - 2026 - Atualizado 2024]]</f>
        <v>0</v>
      </c>
      <c r="L43" s="8">
        <v>0</v>
      </c>
      <c r="M43" s="8">
        <f t="shared" si="0"/>
        <v>0</v>
      </c>
      <c r="N43" s="7" t="s">
        <v>35</v>
      </c>
    </row>
    <row r="44" spans="1:14" ht="72" x14ac:dyDescent="0.25">
      <c r="A44" s="7" t="s">
        <v>126</v>
      </c>
      <c r="B44" s="7" t="s">
        <v>127</v>
      </c>
      <c r="C44" s="7" t="s">
        <v>128</v>
      </c>
      <c r="D44" s="7" t="s">
        <v>31</v>
      </c>
      <c r="E44" s="7" t="s">
        <v>129</v>
      </c>
      <c r="F44" s="7" t="s">
        <v>112</v>
      </c>
      <c r="G44" s="7" t="s">
        <v>31</v>
      </c>
      <c r="H44" s="7" t="s">
        <v>130</v>
      </c>
      <c r="I44" s="8">
        <v>13234091.26</v>
      </c>
      <c r="J44" s="8">
        <v>36609777.659999996</v>
      </c>
      <c r="K44" s="46">
        <v>4486602.66</v>
      </c>
      <c r="L44" s="8">
        <v>1500000</v>
      </c>
      <c r="M44" s="8">
        <f t="shared" si="0"/>
        <v>55830471.579999998</v>
      </c>
      <c r="N44" s="7" t="s">
        <v>35</v>
      </c>
    </row>
    <row r="45" spans="1:14" ht="54" x14ac:dyDescent="0.25">
      <c r="A45" s="7" t="s">
        <v>131</v>
      </c>
      <c r="B45" s="7" t="s">
        <v>132</v>
      </c>
      <c r="C45" s="7" t="s">
        <v>133</v>
      </c>
      <c r="D45" s="7" t="s">
        <v>28</v>
      </c>
      <c r="E45" s="7" t="s">
        <v>45</v>
      </c>
      <c r="F45" s="7" t="s">
        <v>100</v>
      </c>
      <c r="G45" s="7" t="s">
        <v>46</v>
      </c>
      <c r="H45" s="7" t="s">
        <v>47</v>
      </c>
      <c r="I45" s="11">
        <v>0</v>
      </c>
      <c r="J45" s="8">
        <v>0</v>
      </c>
      <c r="K45" s="11">
        <f>Tabela1367981011122[[#This Row],[Recursos financeiros (R$)  - 2026 - Atualizado 2024]]</f>
        <v>0</v>
      </c>
      <c r="L45" s="11">
        <v>0</v>
      </c>
      <c r="M45" s="8">
        <f t="shared" si="0"/>
        <v>0</v>
      </c>
      <c r="N45" s="7" t="s">
        <v>35</v>
      </c>
    </row>
    <row r="46" spans="1:14" ht="54" x14ac:dyDescent="0.25">
      <c r="A46" s="7" t="s">
        <v>134</v>
      </c>
      <c r="B46" s="7" t="s">
        <v>251</v>
      </c>
      <c r="C46" s="7" t="s">
        <v>136</v>
      </c>
      <c r="D46" s="7" t="s">
        <v>28</v>
      </c>
      <c r="E46" s="7" t="s">
        <v>45</v>
      </c>
      <c r="F46" s="7" t="s">
        <v>100</v>
      </c>
      <c r="G46" s="7" t="s">
        <v>46</v>
      </c>
      <c r="H46" s="7" t="s">
        <v>137</v>
      </c>
      <c r="I46" s="11">
        <v>0</v>
      </c>
      <c r="J46" s="8">
        <v>0</v>
      </c>
      <c r="K46" s="8">
        <f>Tabela1367981011122[[#This Row],[Recursos financeiros (R$)  - 2026 - Atualizado 2024]]</f>
        <v>0</v>
      </c>
      <c r="L46" s="8">
        <v>0</v>
      </c>
      <c r="M46" s="8">
        <f t="shared" si="0"/>
        <v>0</v>
      </c>
      <c r="N46" s="7" t="s">
        <v>35</v>
      </c>
    </row>
    <row r="47" spans="1:14" ht="54" x14ac:dyDescent="0.25">
      <c r="A47" s="7" t="s">
        <v>138</v>
      </c>
      <c r="B47" s="7" t="s">
        <v>139</v>
      </c>
      <c r="C47" s="7" t="s">
        <v>140</v>
      </c>
      <c r="D47" s="7" t="s">
        <v>28</v>
      </c>
      <c r="E47" s="7" t="s">
        <v>45</v>
      </c>
      <c r="F47" s="7" t="s">
        <v>100</v>
      </c>
      <c r="G47" s="7" t="s">
        <v>89</v>
      </c>
      <c r="H47" s="7" t="s">
        <v>141</v>
      </c>
      <c r="I47" s="11">
        <v>0</v>
      </c>
      <c r="J47" s="8">
        <v>0</v>
      </c>
      <c r="K47" s="8">
        <f>Tabela1367981011122[[#This Row],[Recursos financeiros (R$)  - 2026 - Atualizado 2024]]</f>
        <v>0</v>
      </c>
      <c r="L47" s="8">
        <v>400000</v>
      </c>
      <c r="M47" s="8">
        <f t="shared" si="0"/>
        <v>400000</v>
      </c>
      <c r="N47" s="7" t="s">
        <v>35</v>
      </c>
    </row>
    <row r="48" spans="1:14" ht="27" x14ac:dyDescent="0.25">
      <c r="A48" s="7" t="s">
        <v>142</v>
      </c>
      <c r="B48" s="7" t="s">
        <v>65</v>
      </c>
      <c r="C48" s="7" t="s">
        <v>143</v>
      </c>
      <c r="D48" s="7" t="s">
        <v>31</v>
      </c>
      <c r="E48" s="7" t="s">
        <v>144</v>
      </c>
      <c r="F48" s="7" t="s">
        <v>30</v>
      </c>
      <c r="G48" s="7" t="s">
        <v>31</v>
      </c>
      <c r="H48" s="7" t="s">
        <v>116</v>
      </c>
      <c r="I48" s="11">
        <v>0</v>
      </c>
      <c r="J48" s="8">
        <v>0</v>
      </c>
      <c r="K48" s="8">
        <f>Tabela1367981011122[[#This Row],[Recursos financeiros (R$)  - 2026 - Atualizado 2024]]</f>
        <v>0</v>
      </c>
      <c r="L48" s="8">
        <v>0</v>
      </c>
      <c r="M48" s="8">
        <f t="shared" si="0"/>
        <v>0</v>
      </c>
      <c r="N48" s="7" t="s">
        <v>75</v>
      </c>
    </row>
    <row r="49" spans="1:14" ht="63" x14ac:dyDescent="0.25">
      <c r="A49" s="7" t="s">
        <v>25</v>
      </c>
      <c r="B49" s="7" t="s">
        <v>145</v>
      </c>
      <c r="C49" s="7" t="s">
        <v>146</v>
      </c>
      <c r="D49" s="7" t="s">
        <v>28</v>
      </c>
      <c r="E49" s="7" t="s">
        <v>45</v>
      </c>
      <c r="F49" s="7" t="s">
        <v>30</v>
      </c>
      <c r="G49" s="7" t="s">
        <v>46</v>
      </c>
      <c r="H49" s="7" t="s">
        <v>47</v>
      </c>
      <c r="I49" s="11">
        <v>0</v>
      </c>
      <c r="J49" s="8">
        <v>0</v>
      </c>
      <c r="K49" s="8">
        <f>Tabela1367981011122[[#This Row],[Recursos financeiros (R$)  - 2026 - Atualizado 2024]]</f>
        <v>0</v>
      </c>
      <c r="L49" s="8">
        <v>0</v>
      </c>
      <c r="M49" s="8">
        <f t="shared" si="0"/>
        <v>0</v>
      </c>
      <c r="N49" s="7" t="s">
        <v>75</v>
      </c>
    </row>
    <row r="50" spans="1:14" ht="27" x14ac:dyDescent="0.25">
      <c r="A50" s="7" t="s">
        <v>25</v>
      </c>
      <c r="B50" s="7" t="s">
        <v>147</v>
      </c>
      <c r="C50" s="7" t="s">
        <v>148</v>
      </c>
      <c r="D50" s="7" t="s">
        <v>28</v>
      </c>
      <c r="E50" s="7" t="s">
        <v>45</v>
      </c>
      <c r="F50" s="7" t="s">
        <v>30</v>
      </c>
      <c r="G50" s="7" t="s">
        <v>46</v>
      </c>
      <c r="H50" s="7" t="s">
        <v>47</v>
      </c>
      <c r="I50" s="11">
        <v>0</v>
      </c>
      <c r="J50" s="8">
        <v>0</v>
      </c>
      <c r="K50" s="8">
        <f>Tabela1367981011122[[#This Row],[Recursos financeiros (R$)  - 2026 - Atualizado 2024]]</f>
        <v>0</v>
      </c>
      <c r="L50" s="8">
        <v>0</v>
      </c>
      <c r="M50" s="8">
        <f t="shared" si="0"/>
        <v>0</v>
      </c>
      <c r="N50" s="7" t="s">
        <v>75</v>
      </c>
    </row>
    <row r="51" spans="1:14" ht="45" x14ac:dyDescent="0.25">
      <c r="A51" s="7" t="s">
        <v>25</v>
      </c>
      <c r="B51" s="7" t="s">
        <v>149</v>
      </c>
      <c r="C51" s="7" t="s">
        <v>150</v>
      </c>
      <c r="D51" s="7" t="s">
        <v>28</v>
      </c>
      <c r="E51" s="7" t="s">
        <v>45</v>
      </c>
      <c r="F51" s="7" t="s">
        <v>30</v>
      </c>
      <c r="G51" s="7" t="s">
        <v>46</v>
      </c>
      <c r="H51" s="7" t="s">
        <v>47</v>
      </c>
      <c r="I51" s="11">
        <v>0</v>
      </c>
      <c r="J51" s="8">
        <v>0</v>
      </c>
      <c r="K51" s="8">
        <f>Tabela1367981011122[[#This Row],[Recursos financeiros (R$)  - 2026 - Atualizado 2024]]</f>
        <v>0</v>
      </c>
      <c r="L51" s="8">
        <v>0</v>
      </c>
      <c r="M51" s="8">
        <f t="shared" si="0"/>
        <v>0</v>
      </c>
      <c r="N51" s="7" t="s">
        <v>75</v>
      </c>
    </row>
    <row r="52" spans="1:14" ht="27" x14ac:dyDescent="0.25">
      <c r="A52" s="7" t="s">
        <v>87</v>
      </c>
      <c r="B52" s="7" t="s">
        <v>151</v>
      </c>
      <c r="C52" s="7" t="s">
        <v>152</v>
      </c>
      <c r="D52" s="7" t="s">
        <v>28</v>
      </c>
      <c r="E52" s="7" t="s">
        <v>45</v>
      </c>
      <c r="F52" s="7" t="s">
        <v>30</v>
      </c>
      <c r="G52" s="7" t="s">
        <v>46</v>
      </c>
      <c r="H52" s="7" t="s">
        <v>47</v>
      </c>
      <c r="I52" s="8">
        <v>1287717.4800000002</v>
      </c>
      <c r="J52" s="8">
        <v>1352103.3540000001</v>
      </c>
      <c r="K52" s="8">
        <f>Tabela1367981011122[[#This Row],[Recursos financeiros (R$)  - 2026 - Atualizado 2024]]</f>
        <v>0</v>
      </c>
      <c r="L52" s="8">
        <v>0</v>
      </c>
      <c r="M52" s="8">
        <f t="shared" si="0"/>
        <v>2639820.8340000003</v>
      </c>
      <c r="N52" s="7" t="s">
        <v>75</v>
      </c>
    </row>
    <row r="53" spans="1:14" ht="27" x14ac:dyDescent="0.25">
      <c r="A53" s="7" t="s">
        <v>153</v>
      </c>
      <c r="B53" s="7" t="s">
        <v>151</v>
      </c>
      <c r="C53" s="7" t="s">
        <v>154</v>
      </c>
      <c r="D53" s="7" t="s">
        <v>28</v>
      </c>
      <c r="E53" s="7" t="s">
        <v>45</v>
      </c>
      <c r="F53" s="7" t="s">
        <v>30</v>
      </c>
      <c r="G53" s="7" t="s">
        <v>46</v>
      </c>
      <c r="H53" s="7" t="s">
        <v>47</v>
      </c>
      <c r="I53" s="8">
        <v>4474111.54</v>
      </c>
      <c r="J53" s="8">
        <v>4200000</v>
      </c>
      <c r="K53" s="8">
        <f>Tabela1367981011122[[#This Row],[Recursos financeiros (R$)  - 2026 - Atualizado 2024]]</f>
        <v>0</v>
      </c>
      <c r="L53" s="8">
        <v>0</v>
      </c>
      <c r="M53" s="8">
        <f t="shared" si="0"/>
        <v>8674111.5399999991</v>
      </c>
      <c r="N53" s="7" t="s">
        <v>75</v>
      </c>
    </row>
    <row r="54" spans="1:14" ht="45" x14ac:dyDescent="0.25">
      <c r="A54" s="7" t="s">
        <v>93</v>
      </c>
      <c r="B54" s="7" t="s">
        <v>151</v>
      </c>
      <c r="C54" s="7" t="s">
        <v>155</v>
      </c>
      <c r="D54" s="7" t="s">
        <v>28</v>
      </c>
      <c r="E54" s="7" t="s">
        <v>45</v>
      </c>
      <c r="F54" s="7" t="s">
        <v>30</v>
      </c>
      <c r="G54" s="7" t="s">
        <v>46</v>
      </c>
      <c r="H54" s="7" t="s">
        <v>47</v>
      </c>
      <c r="I54" s="8">
        <v>2984728.8</v>
      </c>
      <c r="J54" s="8">
        <v>3133965.24</v>
      </c>
      <c r="K54" s="8">
        <f>Tabela1367981011122[[#This Row],[Recursos financeiros (R$)  - 2026 - Atualizado 2024]]</f>
        <v>0</v>
      </c>
      <c r="L54" s="8">
        <v>0</v>
      </c>
      <c r="M54" s="8">
        <f t="shared" si="0"/>
        <v>6118694.04</v>
      </c>
      <c r="N54" s="7" t="s">
        <v>75</v>
      </c>
    </row>
    <row r="55" spans="1:14" ht="45" x14ac:dyDescent="0.25">
      <c r="A55" s="7" t="s">
        <v>93</v>
      </c>
      <c r="B55" s="7" t="s">
        <v>156</v>
      </c>
      <c r="C55" s="7" t="s">
        <v>157</v>
      </c>
      <c r="D55" s="7" t="s">
        <v>28</v>
      </c>
      <c r="E55" s="7" t="s">
        <v>45</v>
      </c>
      <c r="F55" s="7" t="s">
        <v>30</v>
      </c>
      <c r="G55" s="7" t="s">
        <v>46</v>
      </c>
      <c r="H55" s="7" t="s">
        <v>47</v>
      </c>
      <c r="I55" s="8">
        <v>6000000</v>
      </c>
      <c r="J55" s="8">
        <v>4750000</v>
      </c>
      <c r="K55" s="8">
        <f>Tabela1367981011122[[#This Row],[Recursos financeiros (R$)  - 2026 - Atualizado 2024]]</f>
        <v>0</v>
      </c>
      <c r="L55" s="8">
        <v>0</v>
      </c>
      <c r="M55" s="8">
        <f t="shared" si="0"/>
        <v>10750000</v>
      </c>
      <c r="N55" s="7" t="s">
        <v>75</v>
      </c>
    </row>
    <row r="56" spans="1:14" ht="45" x14ac:dyDescent="0.25">
      <c r="A56" s="7" t="s">
        <v>93</v>
      </c>
      <c r="B56" s="7" t="s">
        <v>158</v>
      </c>
      <c r="C56" s="7" t="s">
        <v>159</v>
      </c>
      <c r="D56" s="7" t="s">
        <v>28</v>
      </c>
      <c r="E56" s="7" t="s">
        <v>45</v>
      </c>
      <c r="F56" s="7" t="s">
        <v>30</v>
      </c>
      <c r="G56" s="7" t="s">
        <v>46</v>
      </c>
      <c r="H56" s="7" t="s">
        <v>47</v>
      </c>
      <c r="I56" s="8">
        <v>503295.41</v>
      </c>
      <c r="J56" s="8">
        <v>528460.18050000002</v>
      </c>
      <c r="K56" s="8">
        <f>Tabela1367981011122[[#This Row],[Recursos financeiros (R$)  - 2026 - Atualizado 2024]]</f>
        <v>0</v>
      </c>
      <c r="L56" s="8">
        <v>0</v>
      </c>
      <c r="M56" s="8">
        <f t="shared" si="0"/>
        <v>1031755.5904999999</v>
      </c>
      <c r="N56" s="7" t="s">
        <v>75</v>
      </c>
    </row>
    <row r="57" spans="1:14" ht="54" x14ac:dyDescent="0.25">
      <c r="A57" s="7" t="s">
        <v>93</v>
      </c>
      <c r="B57" s="7" t="s">
        <v>160</v>
      </c>
      <c r="C57" s="7" t="s">
        <v>161</v>
      </c>
      <c r="D57" s="7" t="s">
        <v>28</v>
      </c>
      <c r="E57" s="7" t="s">
        <v>45</v>
      </c>
      <c r="F57" s="7" t="s">
        <v>100</v>
      </c>
      <c r="G57" s="7" t="s">
        <v>46</v>
      </c>
      <c r="H57" s="7" t="s">
        <v>47</v>
      </c>
      <c r="I57" s="11">
        <v>0</v>
      </c>
      <c r="J57" s="8">
        <v>0</v>
      </c>
      <c r="K57" s="8">
        <f>Tabela1367981011122[[#This Row],[Recursos financeiros (R$)  - 2026 - Atualizado 2024]]</f>
        <v>0</v>
      </c>
      <c r="L57" s="8">
        <v>0</v>
      </c>
      <c r="M57" s="8">
        <f t="shared" si="0"/>
        <v>0</v>
      </c>
      <c r="N57" s="7" t="s">
        <v>75</v>
      </c>
    </row>
    <row r="58" spans="1:14" ht="36" x14ac:dyDescent="0.25">
      <c r="A58" s="7" t="s">
        <v>162</v>
      </c>
      <c r="B58" s="7" t="s">
        <v>163</v>
      </c>
      <c r="C58" s="7" t="s">
        <v>164</v>
      </c>
      <c r="D58" s="7" t="s">
        <v>28</v>
      </c>
      <c r="E58" s="7" t="s">
        <v>45</v>
      </c>
      <c r="F58" s="7" t="s">
        <v>30</v>
      </c>
      <c r="G58" s="7" t="s">
        <v>46</v>
      </c>
      <c r="H58" s="7" t="s">
        <v>47</v>
      </c>
      <c r="I58" s="11">
        <v>0</v>
      </c>
      <c r="J58" s="8">
        <v>2000000</v>
      </c>
      <c r="K58" s="8">
        <f>Tabela1367981011122[[#This Row],[Recursos financeiros (R$)  - 2026 - Atualizado 2024]]</f>
        <v>0</v>
      </c>
      <c r="L58" s="8">
        <v>0</v>
      </c>
      <c r="M58" s="8">
        <f t="shared" si="0"/>
        <v>2000000</v>
      </c>
      <c r="N58" s="7" t="s">
        <v>75</v>
      </c>
    </row>
    <row r="59" spans="1:14" ht="72" x14ac:dyDescent="0.25">
      <c r="A59" s="7" t="s">
        <v>162</v>
      </c>
      <c r="B59" s="7" t="s">
        <v>165</v>
      </c>
      <c r="C59" s="7" t="s">
        <v>166</v>
      </c>
      <c r="D59" s="7" t="s">
        <v>28</v>
      </c>
      <c r="E59" s="7" t="s">
        <v>45</v>
      </c>
      <c r="F59" s="7" t="s">
        <v>30</v>
      </c>
      <c r="G59" s="7" t="s">
        <v>46</v>
      </c>
      <c r="H59" s="7" t="s">
        <v>47</v>
      </c>
      <c r="I59" s="8">
        <v>1461297.48</v>
      </c>
      <c r="J59" s="8">
        <v>1534362.3540000001</v>
      </c>
      <c r="K59" s="8">
        <f>Tabela1367981011122[[#This Row],[Recursos financeiros (R$)  - 2026 - Atualizado 2024]]</f>
        <v>0</v>
      </c>
      <c r="L59" s="8">
        <v>0</v>
      </c>
      <c r="M59" s="8">
        <f t="shared" si="0"/>
        <v>2995659.8339999998</v>
      </c>
      <c r="N59" s="7" t="s">
        <v>75</v>
      </c>
    </row>
    <row r="60" spans="1:14" ht="36" x14ac:dyDescent="0.25">
      <c r="A60" s="7" t="s">
        <v>162</v>
      </c>
      <c r="B60" s="7" t="s">
        <v>167</v>
      </c>
      <c r="C60" s="7" t="s">
        <v>168</v>
      </c>
      <c r="D60" s="7" t="s">
        <v>28</v>
      </c>
      <c r="E60" s="7" t="s">
        <v>45</v>
      </c>
      <c r="F60" s="7" t="s">
        <v>30</v>
      </c>
      <c r="G60" s="7" t="s">
        <v>46</v>
      </c>
      <c r="H60" s="7" t="s">
        <v>47</v>
      </c>
      <c r="I60" s="8">
        <v>1900000</v>
      </c>
      <c r="J60" s="8">
        <v>1900000</v>
      </c>
      <c r="K60" s="8">
        <f>Tabela1367981011122[[#This Row],[Recursos financeiros (R$)  - 2026 - Atualizado 2024]]</f>
        <v>0</v>
      </c>
      <c r="L60" s="8">
        <v>0</v>
      </c>
      <c r="M60" s="8">
        <f t="shared" si="0"/>
        <v>3800000</v>
      </c>
      <c r="N60" s="7" t="s">
        <v>75</v>
      </c>
    </row>
    <row r="61" spans="1:14" ht="27" x14ac:dyDescent="0.25">
      <c r="A61" s="7" t="s">
        <v>162</v>
      </c>
      <c r="B61" s="7" t="s">
        <v>151</v>
      </c>
      <c r="C61" s="7" t="s">
        <v>169</v>
      </c>
      <c r="D61" s="7" t="s">
        <v>28</v>
      </c>
      <c r="E61" s="7" t="s">
        <v>45</v>
      </c>
      <c r="F61" s="7" t="s">
        <v>30</v>
      </c>
      <c r="G61" s="7" t="s">
        <v>46</v>
      </c>
      <c r="H61" s="7" t="s">
        <v>47</v>
      </c>
      <c r="I61" s="8">
        <v>675000</v>
      </c>
      <c r="J61" s="8">
        <v>400000</v>
      </c>
      <c r="K61" s="8">
        <f>Tabela1367981011122[[#This Row],[Recursos financeiros (R$)  - 2026 - Atualizado 2024]]</f>
        <v>0</v>
      </c>
      <c r="L61" s="8">
        <v>0</v>
      </c>
      <c r="M61" s="8">
        <f t="shared" si="0"/>
        <v>1075000</v>
      </c>
      <c r="N61" s="7" t="s">
        <v>75</v>
      </c>
    </row>
    <row r="62" spans="1:14" ht="27" x14ac:dyDescent="0.25">
      <c r="A62" s="7" t="s">
        <v>162</v>
      </c>
      <c r="B62" s="7" t="s">
        <v>151</v>
      </c>
      <c r="C62" s="7" t="s">
        <v>170</v>
      </c>
      <c r="D62" s="7" t="s">
        <v>28</v>
      </c>
      <c r="E62" s="7" t="s">
        <v>45</v>
      </c>
      <c r="F62" s="7" t="s">
        <v>30</v>
      </c>
      <c r="G62" s="7" t="s">
        <v>46</v>
      </c>
      <c r="H62" s="7" t="s">
        <v>47</v>
      </c>
      <c r="I62" s="8">
        <v>1925535.87</v>
      </c>
      <c r="J62" s="8">
        <v>2021812.6635</v>
      </c>
      <c r="K62" s="8">
        <f>Tabela1367981011122[[#This Row],[Recursos financeiros (R$)  - 2026 - Atualizado 2024]]</f>
        <v>0</v>
      </c>
      <c r="L62" s="8">
        <v>0</v>
      </c>
      <c r="M62" s="8">
        <f t="shared" si="0"/>
        <v>3947348.5334999999</v>
      </c>
      <c r="N62" s="7" t="s">
        <v>75</v>
      </c>
    </row>
    <row r="63" spans="1:14" ht="27" x14ac:dyDescent="0.25">
      <c r="A63" s="7" t="s">
        <v>162</v>
      </c>
      <c r="B63" s="7" t="s">
        <v>151</v>
      </c>
      <c r="C63" s="7" t="s">
        <v>171</v>
      </c>
      <c r="D63" s="7" t="s">
        <v>28</v>
      </c>
      <c r="E63" s="7" t="s">
        <v>45</v>
      </c>
      <c r="F63" s="7" t="s">
        <v>30</v>
      </c>
      <c r="G63" s="7" t="s">
        <v>46</v>
      </c>
      <c r="H63" s="7" t="s">
        <v>47</v>
      </c>
      <c r="I63" s="11">
        <v>0</v>
      </c>
      <c r="J63" s="8">
        <v>0</v>
      </c>
      <c r="K63" s="8">
        <f>Tabela1367981011122[[#This Row],[Recursos financeiros (R$)  - 2026 - Atualizado 2024]]</f>
        <v>0</v>
      </c>
      <c r="L63" s="8">
        <v>0</v>
      </c>
      <c r="M63" s="8">
        <f t="shared" si="0"/>
        <v>0</v>
      </c>
      <c r="N63" s="7" t="s">
        <v>75</v>
      </c>
    </row>
    <row r="64" spans="1:14" ht="27" x14ac:dyDescent="0.25">
      <c r="A64" s="7" t="s">
        <v>162</v>
      </c>
      <c r="B64" s="7" t="s">
        <v>151</v>
      </c>
      <c r="C64" s="7" t="s">
        <v>172</v>
      </c>
      <c r="D64" s="7" t="s">
        <v>28</v>
      </c>
      <c r="E64" s="7" t="s">
        <v>45</v>
      </c>
      <c r="F64" s="7" t="s">
        <v>30</v>
      </c>
      <c r="G64" s="7" t="s">
        <v>46</v>
      </c>
      <c r="H64" s="7" t="s">
        <v>47</v>
      </c>
      <c r="I64" s="8">
        <v>817779.01</v>
      </c>
      <c r="J64" s="8">
        <v>858667.96</v>
      </c>
      <c r="K64" s="8">
        <f>Tabela1367981011122[[#This Row],[Recursos financeiros (R$)  - 2026 - Atualizado 2024]]</f>
        <v>0</v>
      </c>
      <c r="L64" s="8">
        <v>0</v>
      </c>
      <c r="M64" s="8">
        <f t="shared" si="0"/>
        <v>1676446.97</v>
      </c>
      <c r="N64" s="7" t="s">
        <v>75</v>
      </c>
    </row>
    <row r="65" spans="1:14" ht="36" x14ac:dyDescent="0.25">
      <c r="A65" s="7" t="s">
        <v>162</v>
      </c>
      <c r="B65" s="7" t="s">
        <v>173</v>
      </c>
      <c r="C65" s="7" t="s">
        <v>174</v>
      </c>
      <c r="D65" s="7" t="s">
        <v>28</v>
      </c>
      <c r="E65" s="7" t="s">
        <v>45</v>
      </c>
      <c r="F65" s="7" t="s">
        <v>30</v>
      </c>
      <c r="G65" s="7" t="s">
        <v>46</v>
      </c>
      <c r="H65" s="7" t="s">
        <v>47</v>
      </c>
      <c r="I65" s="8">
        <v>355000</v>
      </c>
      <c r="J65" s="8">
        <v>450000</v>
      </c>
      <c r="K65" s="8">
        <f>Tabela1367981011122[[#This Row],[Recursos financeiros (R$)  - 2026 - Atualizado 2024]]</f>
        <v>0</v>
      </c>
      <c r="L65" s="8">
        <v>0</v>
      </c>
      <c r="M65" s="8">
        <f t="shared" si="0"/>
        <v>805000</v>
      </c>
      <c r="N65" s="7" t="s">
        <v>75</v>
      </c>
    </row>
    <row r="66" spans="1:14" ht="36" x14ac:dyDescent="0.25">
      <c r="A66" s="7" t="s">
        <v>104</v>
      </c>
      <c r="B66" s="7" t="s">
        <v>151</v>
      </c>
      <c r="C66" s="7" t="s">
        <v>175</v>
      </c>
      <c r="D66" s="7" t="s">
        <v>28</v>
      </c>
      <c r="E66" s="7" t="s">
        <v>45</v>
      </c>
      <c r="F66" s="7" t="s">
        <v>30</v>
      </c>
      <c r="G66" s="7" t="s">
        <v>46</v>
      </c>
      <c r="H66" s="7" t="s">
        <v>47</v>
      </c>
      <c r="I66" s="8">
        <v>1500000</v>
      </c>
      <c r="J66" s="8">
        <v>1575000</v>
      </c>
      <c r="K66" s="8">
        <f>Tabela1367981011122[[#This Row],[Recursos financeiros (R$)  - 2026 - Atualizado 2024]]</f>
        <v>0</v>
      </c>
      <c r="L66" s="8">
        <v>0</v>
      </c>
      <c r="M66" s="8">
        <f t="shared" si="0"/>
        <v>3075000</v>
      </c>
      <c r="N66" s="7" t="s">
        <v>75</v>
      </c>
    </row>
    <row r="67" spans="1:14" ht="45" x14ac:dyDescent="0.25">
      <c r="A67" s="7" t="s">
        <v>109</v>
      </c>
      <c r="B67" s="7" t="s">
        <v>127</v>
      </c>
      <c r="C67" s="7" t="s">
        <v>176</v>
      </c>
      <c r="D67" s="7" t="s">
        <v>31</v>
      </c>
      <c r="E67" s="7" t="s">
        <v>177</v>
      </c>
      <c r="F67" s="7" t="s">
        <v>112</v>
      </c>
      <c r="G67" s="7" t="s">
        <v>31</v>
      </c>
      <c r="H67" s="7" t="s">
        <v>116</v>
      </c>
      <c r="I67" s="11">
        <v>0</v>
      </c>
      <c r="J67" s="8">
        <v>0</v>
      </c>
      <c r="K67" s="8">
        <f>Tabela1367981011122[[#This Row],[Recursos financeiros (R$)  - 2026 - Atualizado 2024]]</f>
        <v>750000</v>
      </c>
      <c r="L67" s="8">
        <v>750000</v>
      </c>
      <c r="M67" s="8">
        <f t="shared" ref="M67:M92" si="1">I67+J67+K67+L67</f>
        <v>1500000</v>
      </c>
      <c r="N67" s="7" t="s">
        <v>35</v>
      </c>
    </row>
    <row r="68" spans="1:14" ht="36" x14ac:dyDescent="0.25">
      <c r="A68" s="7" t="s">
        <v>109</v>
      </c>
      <c r="B68" s="7" t="s">
        <v>127</v>
      </c>
      <c r="C68" s="7" t="s">
        <v>178</v>
      </c>
      <c r="D68" s="7" t="s">
        <v>31</v>
      </c>
      <c r="E68" s="7" t="s">
        <v>179</v>
      </c>
      <c r="F68" s="7" t="s">
        <v>112</v>
      </c>
      <c r="G68" s="7" t="s">
        <v>31</v>
      </c>
      <c r="H68" s="7" t="s">
        <v>116</v>
      </c>
      <c r="I68" s="11">
        <v>0</v>
      </c>
      <c r="J68" s="8">
        <v>7032208.8899999997</v>
      </c>
      <c r="K68" s="8">
        <f>Tabela1367981011122[[#This Row],[Recursos financeiros (R$)  - 2026 - Atualizado 2024]]</f>
        <v>1000000</v>
      </c>
      <c r="L68" s="8">
        <v>1500000</v>
      </c>
      <c r="M68" s="8">
        <f t="shared" si="1"/>
        <v>9532208.8900000006</v>
      </c>
      <c r="N68" s="7" t="s">
        <v>35</v>
      </c>
    </row>
    <row r="69" spans="1:14" ht="54" x14ac:dyDescent="0.25">
      <c r="A69" s="7" t="s">
        <v>109</v>
      </c>
      <c r="B69" s="7" t="s">
        <v>127</v>
      </c>
      <c r="C69" s="7" t="s">
        <v>180</v>
      </c>
      <c r="D69" s="7" t="s">
        <v>31</v>
      </c>
      <c r="E69" s="7" t="s">
        <v>64</v>
      </c>
      <c r="F69" s="7" t="s">
        <v>112</v>
      </c>
      <c r="G69" s="7" t="s">
        <v>31</v>
      </c>
      <c r="H69" s="7" t="s">
        <v>116</v>
      </c>
      <c r="I69" s="11">
        <v>0</v>
      </c>
      <c r="J69" s="8">
        <v>0</v>
      </c>
      <c r="K69" s="8">
        <f>Tabela1367981011122[[#This Row],[Recursos financeiros (R$)  - 2026 - Atualizado 2024]]</f>
        <v>1000000</v>
      </c>
      <c r="L69" s="8">
        <v>2000000</v>
      </c>
      <c r="M69" s="8">
        <f t="shared" si="1"/>
        <v>3000000</v>
      </c>
      <c r="N69" s="7" t="s">
        <v>35</v>
      </c>
    </row>
    <row r="70" spans="1:14" ht="36" x14ac:dyDescent="0.25">
      <c r="A70" s="7" t="s">
        <v>109</v>
      </c>
      <c r="B70" s="7" t="s">
        <v>181</v>
      </c>
      <c r="C70" s="7" t="s">
        <v>182</v>
      </c>
      <c r="D70" s="7" t="s">
        <v>31</v>
      </c>
      <c r="E70" s="7" t="s">
        <v>179</v>
      </c>
      <c r="F70" s="7" t="s">
        <v>112</v>
      </c>
      <c r="G70" s="7" t="s">
        <v>31</v>
      </c>
      <c r="H70" s="7" t="s">
        <v>116</v>
      </c>
      <c r="I70" s="11">
        <v>0</v>
      </c>
      <c r="J70" s="8">
        <v>13850245.390000001</v>
      </c>
      <c r="K70" s="8">
        <f>Tabela1367981011122[[#This Row],[Recursos financeiros (R$)  - 2026 - Atualizado 2024]]</f>
        <v>0</v>
      </c>
      <c r="L70" s="8">
        <v>0</v>
      </c>
      <c r="M70" s="8">
        <f t="shared" si="1"/>
        <v>13850245.390000001</v>
      </c>
      <c r="N70" s="7" t="s">
        <v>35</v>
      </c>
    </row>
    <row r="71" spans="1:14" ht="18" x14ac:dyDescent="0.25">
      <c r="A71" s="7" t="s">
        <v>109</v>
      </c>
      <c r="B71" s="7" t="s">
        <v>183</v>
      </c>
      <c r="C71" s="7" t="s">
        <v>182</v>
      </c>
      <c r="D71" s="7"/>
      <c r="E71" s="7"/>
      <c r="F71" s="7" t="s">
        <v>112</v>
      </c>
      <c r="G71" s="7" t="s">
        <v>31</v>
      </c>
      <c r="H71" s="7" t="s">
        <v>116</v>
      </c>
      <c r="I71" s="8">
        <v>6563975.3600000003</v>
      </c>
      <c r="J71" s="8">
        <v>0</v>
      </c>
      <c r="K71" s="8">
        <f>Tabela1367981011122[[#This Row],[Recursos financeiros (R$)  - 2026 - Atualizado 2024]]</f>
        <v>0</v>
      </c>
      <c r="L71" s="8">
        <v>0</v>
      </c>
      <c r="M71" s="8">
        <f t="shared" si="1"/>
        <v>6563975.3600000003</v>
      </c>
      <c r="N71" s="7" t="s">
        <v>75</v>
      </c>
    </row>
    <row r="72" spans="1:14" ht="27" x14ac:dyDescent="0.25">
      <c r="A72" s="7" t="s">
        <v>109</v>
      </c>
      <c r="B72" s="7" t="s">
        <v>184</v>
      </c>
      <c r="C72" s="7" t="s">
        <v>185</v>
      </c>
      <c r="D72" s="7" t="s">
        <v>31</v>
      </c>
      <c r="E72" s="7" t="s">
        <v>144</v>
      </c>
      <c r="F72" s="7" t="s">
        <v>112</v>
      </c>
      <c r="G72" s="7" t="s">
        <v>31</v>
      </c>
      <c r="H72" s="7" t="s">
        <v>116</v>
      </c>
      <c r="I72" s="11">
        <v>0</v>
      </c>
      <c r="J72" s="8">
        <v>0</v>
      </c>
      <c r="K72" s="8">
        <f>Tabela1367981011122[[#This Row],[Recursos financeiros (R$)  - 2026 - Atualizado 2024]]</f>
        <v>0</v>
      </c>
      <c r="L72" s="8">
        <v>0</v>
      </c>
      <c r="M72" s="8">
        <f t="shared" si="1"/>
        <v>0</v>
      </c>
      <c r="N72" s="7" t="s">
        <v>75</v>
      </c>
    </row>
    <row r="73" spans="1:14" ht="27" x14ac:dyDescent="0.25">
      <c r="A73" s="7" t="s">
        <v>109</v>
      </c>
      <c r="B73" s="7" t="s">
        <v>186</v>
      </c>
      <c r="C73" s="7" t="s">
        <v>187</v>
      </c>
      <c r="D73" s="7" t="s">
        <v>31</v>
      </c>
      <c r="E73" s="7" t="s">
        <v>144</v>
      </c>
      <c r="F73" s="7" t="s">
        <v>112</v>
      </c>
      <c r="G73" s="7" t="s">
        <v>31</v>
      </c>
      <c r="H73" s="7" t="s">
        <v>116</v>
      </c>
      <c r="I73" s="8">
        <v>3467926.83</v>
      </c>
      <c r="J73" s="8">
        <v>3400222.82</v>
      </c>
      <c r="K73" s="8">
        <f>Tabela1367981011122[[#This Row],[Recursos financeiros (R$)  - 2026 - Atualizado 2024]]</f>
        <v>0</v>
      </c>
      <c r="L73" s="8">
        <v>0</v>
      </c>
      <c r="M73" s="8">
        <f t="shared" si="1"/>
        <v>6868149.6500000004</v>
      </c>
      <c r="N73" s="7" t="s">
        <v>35</v>
      </c>
    </row>
    <row r="74" spans="1:14" ht="54" x14ac:dyDescent="0.25">
      <c r="A74" s="7" t="s">
        <v>109</v>
      </c>
      <c r="B74" s="7" t="s">
        <v>188</v>
      </c>
      <c r="C74" s="7" t="s">
        <v>187</v>
      </c>
      <c r="D74" s="7"/>
      <c r="E74" s="7"/>
      <c r="F74" s="7" t="s">
        <v>112</v>
      </c>
      <c r="G74" s="7" t="s">
        <v>31</v>
      </c>
      <c r="H74" s="7" t="s">
        <v>116</v>
      </c>
      <c r="I74" s="8">
        <v>13802804.68</v>
      </c>
      <c r="J74" s="8">
        <v>0</v>
      </c>
      <c r="K74" s="8">
        <f>Tabela1367981011122[[#This Row],[Recursos financeiros (R$)  - 2026 - Atualizado 2024]]</f>
        <v>0</v>
      </c>
      <c r="L74" s="8">
        <v>0</v>
      </c>
      <c r="M74" s="8">
        <f t="shared" si="1"/>
        <v>13802804.68</v>
      </c>
      <c r="N74" s="7" t="s">
        <v>75</v>
      </c>
    </row>
    <row r="75" spans="1:14" ht="36" x14ac:dyDescent="0.25">
      <c r="A75" s="7" t="s">
        <v>189</v>
      </c>
      <c r="B75" s="7" t="s">
        <v>190</v>
      </c>
      <c r="C75" s="7" t="s">
        <v>191</v>
      </c>
      <c r="D75" s="7" t="s">
        <v>28</v>
      </c>
      <c r="E75" s="7" t="s">
        <v>56</v>
      </c>
      <c r="F75" s="7" t="s">
        <v>30</v>
      </c>
      <c r="G75" s="7" t="s">
        <v>46</v>
      </c>
      <c r="H75" s="7" t="s">
        <v>47</v>
      </c>
      <c r="I75" s="11">
        <v>0</v>
      </c>
      <c r="J75" s="8">
        <v>0</v>
      </c>
      <c r="K75" s="8">
        <f>Tabela1367981011122[[#This Row],[Recursos financeiros (R$)  - 2026 - Atualizado 2024]]</f>
        <v>0</v>
      </c>
      <c r="L75" s="8">
        <v>0</v>
      </c>
      <c r="M75" s="8">
        <f t="shared" si="1"/>
        <v>0</v>
      </c>
      <c r="N75" s="7" t="s">
        <v>75</v>
      </c>
    </row>
    <row r="76" spans="1:14" ht="81" x14ac:dyDescent="0.25">
      <c r="A76" s="7" t="s">
        <v>189</v>
      </c>
      <c r="B76" s="7" t="s">
        <v>192</v>
      </c>
      <c r="C76" s="7" t="s">
        <v>193</v>
      </c>
      <c r="D76" s="7" t="s">
        <v>28</v>
      </c>
      <c r="E76" s="7" t="s">
        <v>194</v>
      </c>
      <c r="F76" s="7" t="s">
        <v>112</v>
      </c>
      <c r="G76" s="7" t="s">
        <v>31</v>
      </c>
      <c r="H76" s="7" t="s">
        <v>116</v>
      </c>
      <c r="I76" s="11">
        <v>0</v>
      </c>
      <c r="J76" s="8">
        <v>0</v>
      </c>
      <c r="K76" s="8">
        <f>Tabela1367981011122[[#This Row],[Recursos financeiros (R$)  - 2026 - Atualizado 2024]]</f>
        <v>0</v>
      </c>
      <c r="L76" s="8">
        <v>0</v>
      </c>
      <c r="M76" s="8">
        <f t="shared" si="1"/>
        <v>0</v>
      </c>
      <c r="N76" s="7" t="s">
        <v>75</v>
      </c>
    </row>
    <row r="77" spans="1:14" ht="81" x14ac:dyDescent="0.25">
      <c r="A77" s="7" t="s">
        <v>195</v>
      </c>
      <c r="B77" s="7" t="s">
        <v>196</v>
      </c>
      <c r="C77" s="7" t="s">
        <v>197</v>
      </c>
      <c r="D77" s="7" t="s">
        <v>28</v>
      </c>
      <c r="E77" s="7" t="s">
        <v>198</v>
      </c>
      <c r="F77" s="7" t="s">
        <v>100</v>
      </c>
      <c r="G77" s="7" t="s">
        <v>46</v>
      </c>
      <c r="H77" s="7" t="s">
        <v>47</v>
      </c>
      <c r="I77" s="11">
        <v>0</v>
      </c>
      <c r="J77" s="8">
        <v>0</v>
      </c>
      <c r="K77" s="8">
        <f>Tabela1367981011122[[#This Row],[Recursos financeiros (R$)  - 2026 - Atualizado 2024]]</f>
        <v>0</v>
      </c>
      <c r="L77" s="8">
        <v>0</v>
      </c>
      <c r="M77" s="8">
        <f t="shared" si="1"/>
        <v>0</v>
      </c>
      <c r="N77" s="7" t="s">
        <v>75</v>
      </c>
    </row>
    <row r="78" spans="1:14" ht="81" x14ac:dyDescent="0.25">
      <c r="A78" s="7" t="s">
        <v>122</v>
      </c>
      <c r="B78" s="7" t="s">
        <v>199</v>
      </c>
      <c r="C78" s="7" t="s">
        <v>200</v>
      </c>
      <c r="D78" s="7" t="s">
        <v>28</v>
      </c>
      <c r="E78" s="7" t="s">
        <v>198</v>
      </c>
      <c r="F78" s="7" t="s">
        <v>100</v>
      </c>
      <c r="G78" s="7" t="s">
        <v>46</v>
      </c>
      <c r="H78" s="7" t="s">
        <v>201</v>
      </c>
      <c r="I78" s="8">
        <v>2423460.88</v>
      </c>
      <c r="J78" s="8">
        <v>2200000</v>
      </c>
      <c r="K78" s="8">
        <f>Tabela1367981011122[[#This Row],[Recursos financeiros (R$)  - 2026 - Atualizado 2024]]</f>
        <v>0</v>
      </c>
      <c r="L78" s="8">
        <v>0</v>
      </c>
      <c r="M78" s="8">
        <f t="shared" si="1"/>
        <v>4623460.88</v>
      </c>
      <c r="N78" s="7" t="s">
        <v>75</v>
      </c>
    </row>
    <row r="79" spans="1:14" ht="81" x14ac:dyDescent="0.25">
      <c r="A79" s="7" t="s">
        <v>122</v>
      </c>
      <c r="B79" s="7" t="s">
        <v>202</v>
      </c>
      <c r="C79" s="7" t="s">
        <v>203</v>
      </c>
      <c r="D79" s="7" t="s">
        <v>28</v>
      </c>
      <c r="E79" s="7" t="s">
        <v>198</v>
      </c>
      <c r="F79" s="7" t="s">
        <v>100</v>
      </c>
      <c r="G79" s="7" t="s">
        <v>46</v>
      </c>
      <c r="H79" s="7" t="s">
        <v>201</v>
      </c>
      <c r="I79" s="8">
        <v>1803501.17</v>
      </c>
      <c r="J79" s="8">
        <v>2000000</v>
      </c>
      <c r="K79" s="8">
        <f>Tabela1367981011122[[#This Row],[Recursos financeiros (R$)  - 2026 - Atualizado 2024]]</f>
        <v>0</v>
      </c>
      <c r="L79" s="8">
        <v>0</v>
      </c>
      <c r="M79" s="8">
        <f t="shared" si="1"/>
        <v>3803501.17</v>
      </c>
      <c r="N79" s="7" t="s">
        <v>75</v>
      </c>
    </row>
    <row r="80" spans="1:14" ht="81" x14ac:dyDescent="0.25">
      <c r="A80" s="7" t="s">
        <v>122</v>
      </c>
      <c r="B80" s="7" t="s">
        <v>204</v>
      </c>
      <c r="C80" s="7" t="s">
        <v>205</v>
      </c>
      <c r="D80" s="7" t="s">
        <v>28</v>
      </c>
      <c r="E80" s="7" t="s">
        <v>198</v>
      </c>
      <c r="F80" s="7" t="s">
        <v>100</v>
      </c>
      <c r="G80" s="7" t="s">
        <v>46</v>
      </c>
      <c r="H80" s="7" t="s">
        <v>206</v>
      </c>
      <c r="I80" s="11">
        <v>0</v>
      </c>
      <c r="J80" s="8">
        <v>200000</v>
      </c>
      <c r="K80" s="8">
        <f>Tabela1367981011122[[#This Row],[Recursos financeiros (R$)  - 2026 - Atualizado 2024]]</f>
        <v>0</v>
      </c>
      <c r="L80" s="8">
        <v>0</v>
      </c>
      <c r="M80" s="8">
        <f t="shared" si="1"/>
        <v>200000</v>
      </c>
      <c r="N80" s="7" t="s">
        <v>75</v>
      </c>
    </row>
    <row r="81" spans="1:14" ht="36" x14ac:dyDescent="0.25">
      <c r="A81" s="7" t="s">
        <v>207</v>
      </c>
      <c r="B81" s="7" t="s">
        <v>208</v>
      </c>
      <c r="C81" s="7" t="s">
        <v>209</v>
      </c>
      <c r="D81" s="7" t="s">
        <v>28</v>
      </c>
      <c r="E81" s="7" t="s">
        <v>45</v>
      </c>
      <c r="F81" s="7" t="s">
        <v>100</v>
      </c>
      <c r="G81" s="7" t="s">
        <v>46</v>
      </c>
      <c r="H81" s="7" t="s">
        <v>201</v>
      </c>
      <c r="I81" s="8">
        <v>1100192.3899999999</v>
      </c>
      <c r="J81" s="8">
        <v>300000</v>
      </c>
      <c r="K81" s="8">
        <f>Tabela1367981011122[[#This Row],[Recursos financeiros (R$)  - 2026 - Atualizado 2024]]</f>
        <v>0</v>
      </c>
      <c r="L81" s="8">
        <v>0</v>
      </c>
      <c r="M81" s="8">
        <f t="shared" si="1"/>
        <v>1400192.39</v>
      </c>
      <c r="N81" s="7" t="s">
        <v>75</v>
      </c>
    </row>
    <row r="82" spans="1:14" ht="54" x14ac:dyDescent="0.25">
      <c r="A82" s="7" t="s">
        <v>131</v>
      </c>
      <c r="B82" s="7" t="s">
        <v>210</v>
      </c>
      <c r="C82" s="7" t="s">
        <v>211</v>
      </c>
      <c r="D82" s="7" t="s">
        <v>28</v>
      </c>
      <c r="E82" s="7" t="s">
        <v>45</v>
      </c>
      <c r="F82" s="7" t="s">
        <v>100</v>
      </c>
      <c r="G82" s="7" t="s">
        <v>46</v>
      </c>
      <c r="H82" s="7" t="s">
        <v>47</v>
      </c>
      <c r="I82" s="8">
        <v>83000</v>
      </c>
      <c r="J82" s="8">
        <v>80000</v>
      </c>
      <c r="K82" s="8">
        <f>Tabela1367981011122[[#This Row],[Recursos financeiros (R$)  - 2026 - Atualizado 2024]]</f>
        <v>0</v>
      </c>
      <c r="L82" s="8">
        <v>0</v>
      </c>
      <c r="M82" s="8">
        <f t="shared" si="1"/>
        <v>163000</v>
      </c>
      <c r="N82" s="7" t="s">
        <v>75</v>
      </c>
    </row>
    <row r="83" spans="1:14" ht="45" x14ac:dyDescent="0.25">
      <c r="A83" s="7" t="s">
        <v>131</v>
      </c>
      <c r="B83" s="7" t="s">
        <v>212</v>
      </c>
      <c r="C83" s="7" t="s">
        <v>213</v>
      </c>
      <c r="D83" s="7" t="s">
        <v>28</v>
      </c>
      <c r="E83" s="7" t="s">
        <v>45</v>
      </c>
      <c r="F83" s="7" t="s">
        <v>100</v>
      </c>
      <c r="G83" s="7" t="s">
        <v>46</v>
      </c>
      <c r="H83" s="7" t="s">
        <v>47</v>
      </c>
      <c r="I83" s="11">
        <v>0</v>
      </c>
      <c r="J83" s="8">
        <v>100000</v>
      </c>
      <c r="K83" s="8">
        <f>Tabela1367981011122[[#This Row],[Recursos financeiros (R$)  - 2026 - Atualizado 2024]]</f>
        <v>0</v>
      </c>
      <c r="L83" s="8">
        <v>0</v>
      </c>
      <c r="M83" s="8">
        <f t="shared" si="1"/>
        <v>100000</v>
      </c>
      <c r="N83" s="7" t="s">
        <v>75</v>
      </c>
    </row>
    <row r="84" spans="1:14" ht="45" x14ac:dyDescent="0.25">
      <c r="A84" s="7" t="s">
        <v>134</v>
      </c>
      <c r="B84" s="7" t="s">
        <v>214</v>
      </c>
      <c r="C84" s="7" t="s">
        <v>215</v>
      </c>
      <c r="D84" s="7" t="s">
        <v>28</v>
      </c>
      <c r="E84" s="7" t="s">
        <v>45</v>
      </c>
      <c r="F84" s="7" t="s">
        <v>100</v>
      </c>
      <c r="G84" s="7" t="s">
        <v>46</v>
      </c>
      <c r="H84" s="7" t="s">
        <v>47</v>
      </c>
      <c r="I84" s="11">
        <v>0</v>
      </c>
      <c r="J84" s="8">
        <v>1500000</v>
      </c>
      <c r="K84" s="8">
        <f>Tabela1367981011122[[#This Row],[Recursos financeiros (R$)  - 2026 - Atualizado 2024]]</f>
        <v>0</v>
      </c>
      <c r="L84" s="8">
        <v>0</v>
      </c>
      <c r="M84" s="8">
        <f t="shared" si="1"/>
        <v>1500000</v>
      </c>
      <c r="N84" s="7" t="s">
        <v>75</v>
      </c>
    </row>
    <row r="85" spans="1:14" ht="54" x14ac:dyDescent="0.25">
      <c r="A85" s="7" t="s">
        <v>138</v>
      </c>
      <c r="B85" s="7" t="s">
        <v>216</v>
      </c>
      <c r="C85" s="7" t="s">
        <v>217</v>
      </c>
      <c r="D85" s="7" t="s">
        <v>28</v>
      </c>
      <c r="E85" s="7" t="s">
        <v>45</v>
      </c>
      <c r="F85" s="7" t="s">
        <v>100</v>
      </c>
      <c r="G85" s="7" t="s">
        <v>46</v>
      </c>
      <c r="H85" s="7" t="s">
        <v>47</v>
      </c>
      <c r="I85" s="11">
        <v>0</v>
      </c>
      <c r="J85" s="8">
        <v>1500000</v>
      </c>
      <c r="K85" s="8">
        <f>Tabela1367981011122[[#This Row],[Recursos financeiros (R$)  - 2026 - Atualizado 2024]]</f>
        <v>0</v>
      </c>
      <c r="L85" s="8">
        <v>0</v>
      </c>
      <c r="M85" s="8">
        <f t="shared" si="1"/>
        <v>1500000</v>
      </c>
      <c r="N85" s="7" t="s">
        <v>75</v>
      </c>
    </row>
    <row r="86" spans="1:14" ht="54" x14ac:dyDescent="0.25">
      <c r="A86" s="7" t="s">
        <v>138</v>
      </c>
      <c r="B86" s="7" t="s">
        <v>151</v>
      </c>
      <c r="C86" s="7" t="s">
        <v>218</v>
      </c>
      <c r="D86" s="7" t="s">
        <v>28</v>
      </c>
      <c r="E86" s="7" t="s">
        <v>45</v>
      </c>
      <c r="F86" s="7" t="s">
        <v>100</v>
      </c>
      <c r="G86" s="7" t="s">
        <v>46</v>
      </c>
      <c r="H86" s="7" t="s">
        <v>47</v>
      </c>
      <c r="I86" s="8">
        <v>1000000</v>
      </c>
      <c r="J86" s="8">
        <v>1050000</v>
      </c>
      <c r="K86" s="8">
        <f>Tabela1367981011122[[#This Row],[Recursos financeiros (R$)  - 2026 - Atualizado 2024]]</f>
        <v>0</v>
      </c>
      <c r="L86" s="8">
        <v>0</v>
      </c>
      <c r="M86" s="8">
        <f t="shared" si="1"/>
        <v>2050000</v>
      </c>
      <c r="N86" s="7" t="s">
        <v>75</v>
      </c>
    </row>
    <row r="87" spans="1:14" ht="63" x14ac:dyDescent="0.25">
      <c r="A87" s="7" t="s">
        <v>138</v>
      </c>
      <c r="B87" s="7" t="s">
        <v>219</v>
      </c>
      <c r="C87" s="7" t="s">
        <v>220</v>
      </c>
      <c r="D87" s="7" t="s">
        <v>28</v>
      </c>
      <c r="E87" s="7" t="s">
        <v>45</v>
      </c>
      <c r="F87" s="7" t="s">
        <v>100</v>
      </c>
      <c r="G87" s="7" t="s">
        <v>46</v>
      </c>
      <c r="H87" s="7" t="s">
        <v>47</v>
      </c>
      <c r="I87" s="11">
        <v>0</v>
      </c>
      <c r="J87" s="8">
        <v>0</v>
      </c>
      <c r="K87" s="8">
        <f>Tabela1367981011122[[#This Row],[Recursos financeiros (R$)  - 2026 - Atualizado 2024]]</f>
        <v>0</v>
      </c>
      <c r="L87" s="8">
        <v>0</v>
      </c>
      <c r="M87" s="8">
        <f t="shared" si="1"/>
        <v>0</v>
      </c>
      <c r="N87" s="7" t="s">
        <v>75</v>
      </c>
    </row>
    <row r="88" spans="1:14" ht="45" x14ac:dyDescent="0.25">
      <c r="A88" s="16" t="s">
        <v>221</v>
      </c>
      <c r="B88" s="14" t="s">
        <v>222</v>
      </c>
      <c r="C88" s="16" t="s">
        <v>157</v>
      </c>
      <c r="D88" s="16" t="s">
        <v>28</v>
      </c>
      <c r="E88" s="14" t="s">
        <v>45</v>
      </c>
      <c r="F88" s="14" t="s">
        <v>30</v>
      </c>
      <c r="G88" s="14" t="s">
        <v>46</v>
      </c>
      <c r="H88" s="14" t="s">
        <v>47</v>
      </c>
      <c r="I88" s="18">
        <v>0</v>
      </c>
      <c r="J88" s="17">
        <v>5170108.04</v>
      </c>
      <c r="K88" s="17">
        <f>Tabela1367981011122[[#This Row],[Recursos financeiros (R$)  - 2026 - Atualizado 2024]]</f>
        <v>0</v>
      </c>
      <c r="L88" s="17">
        <v>0</v>
      </c>
      <c r="M88" s="8">
        <f t="shared" si="1"/>
        <v>5170108.04</v>
      </c>
      <c r="N88" s="16" t="s">
        <v>35</v>
      </c>
    </row>
    <row r="89" spans="1:14" ht="36" x14ac:dyDescent="0.25">
      <c r="A89" s="40" t="s">
        <v>223</v>
      </c>
      <c r="B89" s="16" t="s">
        <v>224</v>
      </c>
      <c r="C89" s="16" t="s">
        <v>225</v>
      </c>
      <c r="D89" s="40" t="s">
        <v>28</v>
      </c>
      <c r="E89" s="16" t="s">
        <v>45</v>
      </c>
      <c r="F89" s="49" t="s">
        <v>112</v>
      </c>
      <c r="G89" s="16" t="s">
        <v>46</v>
      </c>
      <c r="H89" s="16" t="s">
        <v>47</v>
      </c>
      <c r="I89" s="17">
        <v>0</v>
      </c>
      <c r="J89" s="17">
        <v>2007647.8199999998</v>
      </c>
      <c r="K89" s="17">
        <v>0</v>
      </c>
      <c r="L89" s="17">
        <v>0</v>
      </c>
      <c r="M89" s="38">
        <f t="shared" si="1"/>
        <v>2007647.8199999998</v>
      </c>
      <c r="N89" s="7" t="s">
        <v>75</v>
      </c>
    </row>
    <row r="90" spans="1:14" x14ac:dyDescent="0.25">
      <c r="A90" s="44" t="s">
        <v>226</v>
      </c>
      <c r="B90" s="44"/>
      <c r="C90" s="44"/>
      <c r="D90" s="44"/>
      <c r="E90" s="44"/>
      <c r="F90" s="44"/>
      <c r="G90" s="44"/>
      <c r="H90" s="44"/>
      <c r="I90" s="39">
        <f>SUMIF($N$2:$N$89,"CFURH",I2:I89)</f>
        <v>3401989.96</v>
      </c>
      <c r="J90" s="39">
        <f>SUMIF($N$2:$N$89,"CFURH",J2:J89)</f>
        <v>1221699.44</v>
      </c>
      <c r="K90" s="39">
        <f t="shared" ref="K90:L90" si="2">SUMIF($N$2:$N$89,"CFURH",K2:K89)</f>
        <v>901617</v>
      </c>
      <c r="L90" s="39">
        <f t="shared" si="2"/>
        <v>944164</v>
      </c>
      <c r="M90" s="39">
        <f t="shared" si="1"/>
        <v>6469470.4000000004</v>
      </c>
      <c r="N90" s="21"/>
    </row>
    <row r="91" spans="1:14" x14ac:dyDescent="0.25">
      <c r="A91" s="44" t="s">
        <v>227</v>
      </c>
      <c r="B91" s="44"/>
      <c r="C91" s="44"/>
      <c r="D91" s="44"/>
      <c r="E91" s="44"/>
      <c r="F91" s="44"/>
      <c r="G91" s="44"/>
      <c r="H91" s="44"/>
      <c r="I91" s="39">
        <f>SUMIF($N$2:$N$89,"Cobrança Estadual",I2:I89)</f>
        <v>18591722.420000002</v>
      </c>
      <c r="J91" s="39">
        <f t="shared" ref="J91:L91" si="3">SUMIF($N$2:$N$89,"Cobrança Estadual",J2:J89)</f>
        <v>77653191.969999999</v>
      </c>
      <c r="K91" s="39">
        <f t="shared" si="3"/>
        <v>24993745.5</v>
      </c>
      <c r="L91" s="39">
        <f t="shared" si="3"/>
        <v>34362285.719999999</v>
      </c>
      <c r="M91" s="39">
        <f t="shared" si="1"/>
        <v>155600945.61000001</v>
      </c>
      <c r="N91" s="21"/>
    </row>
    <row r="92" spans="1:14" x14ac:dyDescent="0.25">
      <c r="A92" s="44" t="s">
        <v>228</v>
      </c>
      <c r="B92" s="44"/>
      <c r="C92" s="44"/>
      <c r="D92" s="44"/>
      <c r="E92" s="44"/>
      <c r="F92" s="44"/>
      <c r="G92" s="44"/>
      <c r="H92" s="44"/>
      <c r="I92" s="39">
        <f t="shared" ref="I92:K92" si="4">SUM(I90:I91)</f>
        <v>21993712.380000003</v>
      </c>
      <c r="J92" s="39">
        <f t="shared" si="4"/>
        <v>78874891.409999996</v>
      </c>
      <c r="K92" s="39">
        <f t="shared" si="4"/>
        <v>25895362.5</v>
      </c>
      <c r="L92" s="39">
        <f t="shared" ref="L92" si="5">SUM(L90:L91)</f>
        <v>35306449.719999999</v>
      </c>
      <c r="M92" s="39">
        <f t="shared" si="1"/>
        <v>162070416.00999999</v>
      </c>
      <c r="N92" s="21"/>
    </row>
    <row r="93" spans="1:14" x14ac:dyDescent="0.25">
      <c r="J93" s="33"/>
    </row>
    <row r="94" spans="1:14" x14ac:dyDescent="0.25">
      <c r="J94" s="32"/>
    </row>
    <row r="95" spans="1:14" x14ac:dyDescent="0.25">
      <c r="J95" s="5"/>
    </row>
    <row r="96" spans="1:14" x14ac:dyDescent="0.25">
      <c r="J96" s="47">
        <v>80639794.629999995</v>
      </c>
      <c r="K96" s="48" t="s">
        <v>252</v>
      </c>
      <c r="L96" s="48"/>
    </row>
    <row r="97" spans="10:12" x14ac:dyDescent="0.25">
      <c r="J97" s="47">
        <f>J96-J91</f>
        <v>2986602.6599999964</v>
      </c>
      <c r="K97" s="48" t="s">
        <v>253</v>
      </c>
      <c r="L97" s="48"/>
    </row>
    <row r="98" spans="10:12" x14ac:dyDescent="0.25">
      <c r="J98" s="47">
        <v>2986602.66</v>
      </c>
      <c r="K98" s="48" t="s">
        <v>254</v>
      </c>
      <c r="L98" s="48"/>
    </row>
  </sheetData>
  <mergeCells count="3">
    <mergeCell ref="A90:H90"/>
    <mergeCell ref="A91:H91"/>
    <mergeCell ref="A92:H92"/>
  </mergeCells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628df3-5ba7-4c94-8c6d-1026197cb61d">
      <Terms xmlns="http://schemas.microsoft.com/office/infopath/2007/PartnerControls"/>
    </lcf76f155ced4ddcb4097134ff3c332f>
    <TaxCatchAll xmlns="21bccf2d-5229-4a19-900f-4950506468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C989E16EA4304E9B854C85A7798817" ma:contentTypeVersion="17" ma:contentTypeDescription="Criar um novo documento." ma:contentTypeScope="" ma:versionID="7250e59fe6ecc24dfa90494fc046dd58">
  <xsd:schema xmlns:xsd="http://www.w3.org/2001/XMLSchema" xmlns:xs="http://www.w3.org/2001/XMLSchema" xmlns:p="http://schemas.microsoft.com/office/2006/metadata/properties" xmlns:ns2="45628df3-5ba7-4c94-8c6d-1026197cb61d" xmlns:ns3="21bccf2d-5229-4a19-900f-495050646826" targetNamespace="http://schemas.microsoft.com/office/2006/metadata/properties" ma:root="true" ma:fieldsID="d5407ed9e431b533d5679fe135b5c7bf" ns2:_="" ns3:_="">
    <xsd:import namespace="45628df3-5ba7-4c94-8c6d-1026197cb61d"/>
    <xsd:import namespace="21bccf2d-5229-4a19-900f-4950506468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28df3-5ba7-4c94-8c6d-1026197cb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61fa0f57-cac1-42a5-9a3a-de542e2b22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ccf2d-5229-4a19-900f-49505064682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4ad5710-14c2-4db2-9841-155fb6ca3f08}" ma:internalName="TaxCatchAll" ma:showField="CatchAllData" ma:web="21bccf2d-5229-4a19-900f-4950506468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5261B0-C10C-48E3-81EF-ABA0871DBF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6ED5FC-8169-49BF-A8A3-E603D635DDCE}">
  <ds:schemaRefs>
    <ds:schemaRef ds:uri="http://purl.org/dc/dcmitype/"/>
    <ds:schemaRef ds:uri="45628df3-5ba7-4c94-8c6d-1026197cb61d"/>
    <ds:schemaRef ds:uri="http://purl.org/dc/elements/1.1/"/>
    <ds:schemaRef ds:uri="21bccf2d-5229-4a19-900f-495050646826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7BFE1E-BB2D-408D-915D-C034CB257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628df3-5ba7-4c94-8c6d-1026197cb61d"/>
    <ds:schemaRef ds:uri="21bccf2d-5229-4a19-900f-4950506468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 (2)</vt:lpstr>
      <vt:lpstr>Planilha2</vt:lpstr>
      <vt:lpstr>Planilha1</vt:lpstr>
      <vt:lpstr>Atualizado deliberação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Katia Cezarino</dc:creator>
  <cp:keywords/>
  <dc:description/>
  <cp:lastModifiedBy>Laice Correia</cp:lastModifiedBy>
  <cp:revision/>
  <dcterms:created xsi:type="dcterms:W3CDTF">2024-09-19T19:49:52Z</dcterms:created>
  <dcterms:modified xsi:type="dcterms:W3CDTF">2026-01-09T12:07:28Z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0x01010055C989E16EA4304E9B854C85A7798817</vt:lpwstr>
  </property>
  <property fmtid="{D5CDD505-2E9C-101B-9397-08002B2CF9AE}" pid="3" name="MediaServiceImageTags">
    <vt:lpwstr/>
  </property>
</Properties>
</file>