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https://agenciasmt-my.sharepoint.com/personal/tecnico_agenciasmt_com_br/Documents/1-SE CBH-SMT/RS 2022-2021/"/>
    </mc:Choice>
  </mc:AlternateContent>
  <xr:revisionPtr revIDLastSave="191" documentId="8_{46DF19C5-9C4F-4081-8D5B-DBC8AED1A62A}" xr6:coauthVersionLast="47" xr6:coauthVersionMax="47" xr10:uidLastSave="{EB33D840-D31B-440F-9D09-5FD9839F4A69}"/>
  <bookViews>
    <workbookView xWindow="20730" yWindow="0" windowWidth="19860" windowHeight="10920" tabRatio="519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1" hidden="1">DE_PARA_N[]</definedName>
    <definedName name="_xlnm.Print_Area" localSheetId="0">'PAPI_21 (Delib. 190) '!$A$1:$S$20</definedName>
    <definedName name="_xlnm.Print_Area" localSheetId="1">'PAPI_22_23 (Delib. 246) '!$A$1:$S$39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52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55" r:id="rId14"/>
        <pivotCache cacheId="58" r:id="rId15"/>
        <pivotCache cacheId="61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3" l="1"/>
  <c r="Q4" i="6" l="1"/>
  <c r="Q10" i="6"/>
  <c r="Q12" i="6"/>
  <c r="Q6" i="6"/>
  <c r="Q8" i="6"/>
  <c r="Q16" i="6"/>
  <c r="P38" i="7" l="1"/>
  <c r="P33" i="7"/>
  <c r="P29" i="7"/>
  <c r="P15" i="7"/>
  <c r="P18" i="7"/>
  <c r="P12" i="7"/>
  <c r="K3" i="7"/>
  <c r="K11" i="7"/>
  <c r="P19" i="7" l="1"/>
  <c r="O4" i="3"/>
  <c r="O3" i="3"/>
  <c r="O5" i="3"/>
  <c r="O6" i="3"/>
  <c r="O7" i="3"/>
  <c r="O8" i="3"/>
  <c r="O9" i="3"/>
  <c r="O10" i="3"/>
  <c r="O11" i="3"/>
  <c r="O12" i="3"/>
  <c r="O13" i="3"/>
  <c r="O14" i="3"/>
  <c r="O18" i="3"/>
  <c r="O17" i="3"/>
  <c r="O16" i="3"/>
  <c r="O15" i="3"/>
  <c r="O20" i="3"/>
  <c r="O21" i="3"/>
  <c r="O22" i="3"/>
  <c r="O23" i="3"/>
  <c r="O24" i="3"/>
  <c r="O25" i="3"/>
  <c r="O26" i="3"/>
  <c r="O27" i="3"/>
  <c r="O28" i="3"/>
  <c r="O19" i="3"/>
  <c r="P39" i="7"/>
  <c r="P37" i="7"/>
  <c r="P36" i="7"/>
  <c r="P35" i="7"/>
  <c r="P34" i="7"/>
  <c r="P32" i="7"/>
  <c r="P31" i="7"/>
  <c r="P30" i="7"/>
  <c r="P28" i="7"/>
  <c r="P27" i="7"/>
  <c r="P26" i="7"/>
  <c r="P25" i="7"/>
  <c r="P24" i="7"/>
  <c r="P23" i="7"/>
  <c r="P22" i="7"/>
  <c r="P21" i="7"/>
  <c r="P179" i="7"/>
  <c r="P2" i="7"/>
  <c r="P3" i="7"/>
  <c r="P4" i="7"/>
  <c r="P5" i="7"/>
  <c r="P6" i="7"/>
  <c r="P7" i="7"/>
  <c r="P8" i="7"/>
  <c r="P9" i="7"/>
  <c r="P10" i="7"/>
  <c r="P11" i="7"/>
  <c r="P13" i="7"/>
  <c r="P14" i="7"/>
  <c r="P16" i="7"/>
  <c r="P17" i="7"/>
  <c r="P20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B38" i="3" l="1"/>
  <c r="C38" i="3"/>
  <c r="D38" i="3"/>
  <c r="I32" i="3" l="1"/>
  <c r="K32" i="3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P10" i="3"/>
  <c r="Q10" i="3"/>
  <c r="P5" i="3"/>
  <c r="Q5" i="3"/>
  <c r="Q9" i="3"/>
  <c r="P9" i="3"/>
  <c r="Q6" i="3"/>
  <c r="P6" i="3"/>
  <c r="Q8" i="3"/>
  <c r="P8" i="3"/>
  <c r="Q7" i="3"/>
  <c r="P7" i="3"/>
  <c r="Q4" i="3"/>
  <c r="P4" i="3"/>
  <c r="Q13" i="3"/>
  <c r="P13" i="3"/>
  <c r="Q11" i="3"/>
  <c r="P11" i="3"/>
  <c r="Q14" i="3"/>
  <c r="P14" i="3"/>
  <c r="Q12" i="3"/>
  <c r="P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R19" i="3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  <c r="S3" i="3" l="1"/>
  <c r="S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  <author>tc={834FC932-61A0-4E4E-A2C9-2743A8A353F5}</author>
    <author>tc={C219EDB4-AA85-4483-82F4-D927D63EAC43}</author>
    <author>tc={A698A982-35CE-47FC-ACCB-764A95360BE1}</author>
    <author>tc={E321E9EB-6A2C-4000-B69C-43A4EAA03B2D}</author>
    <author>tc={DD439083-DF98-4B17-9937-ED5BF05EA6EB}</author>
    <author>tc={36DEDA36-A9D5-4AA5-A776-1522C8C80344}</author>
    <author>tc={DD46EA6F-CC9D-49A8-9AB2-ADDF86A1CC76}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  <comment ref="G4" authorId="1" shapeId="0" xr:uid="{834FC932-61A0-4E4E-A2C9-2743A8A353F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Consideramos:
15%  indicação e aprovação pelo CBH-SMT e SECOFEHIDRO
+ 5% por 1 deles ter realizado o processo licitatório
Metade da meta (4 de 8) foi indicada em 2020 e metade da meta (4 de 8) em 2021.</t>
      </text>
    </comment>
    <comment ref="G6" authorId="2" shapeId="0" xr:uid="{C219EDB4-AA85-4483-82F4-D927D63EAC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5 empreendimentos foram indicados em 2020 e 8 em 2021 (1 foi cancelado)
Consideramos:
100% da meta de indicações
0% de execução financeira (projetos não licitados)
0% de execução física</t>
      </text>
    </comment>
    <comment ref="G8" authorId="3" shapeId="0" xr:uid="{A698A982-35CE-47FC-ACCB-764A95360BE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3 empreendimentos foram indicados 
Consideramos:
100% da meta de indicações
33% de execução financeira (2 projetos não licitados e 1 em conclusão)
30% de execução física</t>
      </text>
    </comment>
    <comment ref="G10" authorId="4" shapeId="0" xr:uid="{E321E9EB-6A2C-4000-B69C-43A4EAA03B2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3 empreendimentos foram indicados, sendo 1 cancelado
50% da meta de indicações
15% execução financeira (projetos licitados)
0% execução física</t>
      </text>
    </comment>
    <comment ref="G11" authorId="5" shapeId="0" xr:uid="{DD439083-DF98-4B17-9937-ED5BF05EA6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empreendimento foi indicado e aguarda licitação do tomador</t>
      </text>
    </comment>
    <comment ref="G12" authorId="6" shapeId="0" xr:uid="{36DEDA36-A9D5-4AA5-A776-1522C8C8034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3 empreendimentos foram indicados
75% da meta de indicações
10% execução financeira (2 tomadores realizaram processo licitatório)
0% de execução física</t>
      </text>
    </comment>
    <comment ref="G16" authorId="7" shapeId="0" xr:uid="{DD46EA6F-CC9D-49A8-9AB2-ADDF86A1CC7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projeto foi indicado em 2020 e 2 em 2021
75% da meta de indicação
Todos aguardam licitação do Tomador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  <author>tc={2EC51F45-01D2-40E3-8783-60BCD7F7AD6E}</author>
    <author>tc={B7CD392A-BD5F-404F-AC7D-02AC0E5456D0}</author>
    <author>tc={3CA127DB-D064-4C81-B0A7-BBD4B05B9B3E}</author>
    <author>tc={FC30B2BD-7CD1-4C07-ADC3-9D848DA29615}</author>
    <author>tc={E85002B1-1A72-463F-AA20-6DD4527A791F}</author>
    <author>tc={1CBE98B7-184A-4B82-A73C-EE428B7E62F1}</author>
    <author>tc={63C1F504-1475-469B-8391-C98BFF6255CC}</author>
    <author>tc={57F9C5E1-F70D-4C3C-B243-0C98F6CEA10E}</author>
    <author>tc={8C8B2015-C94F-46C0-9AFF-9B60D5F09129}</author>
    <author>tc={5C931020-B9FE-41F8-BC43-014D2685F08F}</author>
    <author>tc={3AA1CE73-684B-4181-B68C-E247CF03979E}</author>
    <author>tc={58962E24-8DC2-42CD-ADF1-A18DB9575010}</author>
    <author>tc={B3366D10-F92B-40F7-B7D2-01F4D80A15BF}</author>
    <author>tc={0EC4E61F-A492-4D07-9560-2FE7BF944940}</author>
    <author>tc={66BBA114-8D9D-4C15-AD9A-9CDC4894E249}</author>
    <author>tc={D302C80C-4FC1-4443-B815-B06981CD49AB}</author>
    <author>tc={7830FBE8-1691-4F94-A997-931D4358A615}</author>
    <author>tc={78EA0ADF-A0EC-4A71-8E5B-C8A3BEFF854A}</author>
    <author>tc={084A0B13-18C9-4EBA-A2CA-AB6AB1A2D057}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  <comment ref="K3" authorId="1" shapeId="0" xr:uid="{2EC51F45-01D2-40E3-8783-60BCD7F7AD6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350.000
Responder:
    1 + 2ª chamada
somei projeto SAAE Sorocaba de 557.312,32</t>
      </text>
    </comment>
    <comment ref="K4" authorId="2" shapeId="0" xr:uid="{B7CD392A-BD5F-404F-AC7D-02AC0E5456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30.000</t>
      </text>
    </comment>
    <comment ref="K5" authorId="3" shapeId="0" xr:uid="{3CA127DB-D064-4C81-B0A7-BBD4B05B9B3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15.000</t>
      </text>
    </comment>
    <comment ref="N6" authorId="4" shapeId="0" xr:uid="{FC30B2BD-7CD1-4C07-ADC3-9D848DA2961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135.000</t>
      </text>
    </comment>
    <comment ref="K7" authorId="5" shapeId="0" xr:uid="{E85002B1-1A72-463F-AA20-6DD4527A791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1.900.000</t>
      </text>
    </comment>
    <comment ref="K9" authorId="6" shapeId="0" xr:uid="{1CBE98B7-184A-4B82-A73C-EE428B7E62F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2.475.000,00</t>
      </text>
    </comment>
    <comment ref="L10" authorId="7" shapeId="0" xr:uid="{63C1F504-1475-469B-8391-C98BFF6255C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500.000</t>
      </text>
    </comment>
    <comment ref="K11" authorId="8" shapeId="0" xr:uid="{57F9C5E1-F70D-4C3C-B243-0C98F6CEA10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250.000
Responder:
    1ª + 2ª chamada</t>
      </text>
    </comment>
    <comment ref="K12" authorId="9" shapeId="0" xr:uid="{8C8B2015-C94F-46C0-9AFF-9B60D5F0912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500.000</t>
      </text>
    </comment>
    <comment ref="K13" authorId="10" shapeId="0" xr:uid="{5C931020-B9FE-41F8-BC43-014D2685F08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700.000</t>
      </text>
    </comment>
    <comment ref="K14" authorId="11" shapeId="0" xr:uid="{3AA1CE73-684B-4181-B68C-E247CF03979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2.000.000</t>
      </text>
    </comment>
    <comment ref="L15" authorId="12" shapeId="0" xr:uid="{58962E24-8DC2-42CD-ADF1-A18DB957501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150.000</t>
      </text>
    </comment>
    <comment ref="K16" authorId="13" shapeId="0" xr:uid="{B3366D10-F92B-40F7-B7D2-01F4D80A15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300.000</t>
      </text>
    </comment>
    <comment ref="L16" authorId="14" shapeId="0" xr:uid="{0EC4E61F-A492-4D07-9560-2FE7BF94494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0
Responder:
    2ªchamada</t>
      </text>
    </comment>
    <comment ref="L17" authorId="15" shapeId="0" xr:uid="{66BBA114-8D9D-4C15-AD9A-9CDC4894E24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150.000</t>
      </text>
    </comment>
    <comment ref="K23" authorId="16" shapeId="0" xr:uid="{D302C80C-4FC1-4443-B815-B06981CD49A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0</t>
      </text>
    </comment>
    <comment ref="K27" authorId="17" shapeId="0" xr:uid="{7830FBE8-1691-4F94-A997-931D4358A61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400.000</t>
      </text>
    </comment>
    <comment ref="K28" authorId="18" shapeId="0" xr:uid="{78EA0ADF-A0EC-4A71-8E5B-C8A3BEFF85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3.000.000</t>
      </text>
    </comment>
    <comment ref="K29" authorId="19" shapeId="0" xr:uid="{084A0B13-18C9-4EBA-A2CA-AB6AB1A2D05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Era 0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1"/>
        </x15:connection>
      </ext>
    </extLst>
  </connection>
</connections>
</file>

<file path=xl/sharedStrings.xml><?xml version="1.0" encoding="utf-8"?>
<sst xmlns="http://schemas.openxmlformats.org/spreadsheetml/2006/main" count="1214" uniqueCount="343">
  <si>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</si>
  <si>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</si>
  <si>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</si>
  <si>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</si>
  <si>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</si>
  <si>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</si>
  <si>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</si>
  <si>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</si>
  <si>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</si>
  <si>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</si>
  <si>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</si>
  <si>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</si>
  <si>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</si>
  <si>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</si>
  <si>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Especificar Fonte - "Outras"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</si>
  <si>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</si>
  <si>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</si>
  <si>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</si>
  <si>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</si>
  <si>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SMT012021</t>
  </si>
  <si>
    <t>1.1 - SI</t>
  </si>
  <si>
    <t>PDC 1 e 2</t>
  </si>
  <si>
    <t>Definir áreas de monitoramento, sistema de informação, parâmetros de monitoramento</t>
  </si>
  <si>
    <t>Elaborar 1 estudo de implementação de Sala de Situação</t>
  </si>
  <si>
    <t>Sociedade Civil</t>
  </si>
  <si>
    <t>UGRHi</t>
  </si>
  <si>
    <t>UGRHI 10</t>
  </si>
  <si>
    <t>Não houve empreendimento inscrito enquadrado neste sub-PDC em 2021</t>
  </si>
  <si>
    <t>SMT022021</t>
  </si>
  <si>
    <t>Desenvolver base de dados acerca do impacto da ocupação sobre os recursos hídricos</t>
  </si>
  <si>
    <t>Elaborar 1 estudo de uso e ocupação do solo na APA de Itupararanga</t>
  </si>
  <si>
    <t>-</t>
  </si>
  <si>
    <t>Não houve planejamento para este sub-PDC para o ano de 2021</t>
  </si>
  <si>
    <t>SMT032021</t>
  </si>
  <si>
    <t>1.2 - Planejamento</t>
  </si>
  <si>
    <t>Elaborar estudos técnicos, diagnósticos ou planos voltados a subsidiar a gestão dos recursos hídricos</t>
  </si>
  <si>
    <t>Elaborar 8 estudos de planejamento de ações voltadas a gestão de recursos hídricos</t>
  </si>
  <si>
    <t>Empreendimentos indicados:
2021-SMT_COB-334 (aguarda licitação do Tomador)
2021-SMT_COB-332 (aguarda licitação do Tomador)
2021-SMT_COB-326 (aguarda licitação do Tomador)
2021-SMT_COB-319 (aguarda análise do AT p/ 1ª parcela)</t>
  </si>
  <si>
    <t>SMT042021</t>
  </si>
  <si>
    <t>2.2 - Outorga</t>
  </si>
  <si>
    <t>Dar suporte ao CBH-SMT, através do desempenho das funções da FABH-SMT visando o avanço da gestão dos recursos hídricos na bacia</t>
  </si>
  <si>
    <t>Executar 1 projeto de apoio às atividades de gestão e fiscalização dos usos de recursos hídricos na UGRHI</t>
  </si>
  <si>
    <t>A meta foi transferida para o ano de 2022 e os recursos previstos para 2021 foram somados aos de 2022</t>
  </si>
  <si>
    <t>SMT052021</t>
  </si>
  <si>
    <t>3.1 - Efluentes</t>
  </si>
  <si>
    <t>Prioritário</t>
  </si>
  <si>
    <t>Obras, serviços e projetos de coleta, afastamento e tratamento de esgotos, promovendo a melhoria e recuperação da qualidade dos corpos hídricos</t>
  </si>
  <si>
    <t>Executar 8 projetos ou obras relacionadas aos sistemas de esgotamento sanitário, em área urbana ou rural</t>
  </si>
  <si>
    <t>Município</t>
  </si>
  <si>
    <t>Municípios de Cerquilho, Itu, Porto Feliz, Sarapuí, Ibiúna e Tietê</t>
  </si>
  <si>
    <t>Emprendimentos indicados:
2021-SMT_COB-335 (aguarda licitação do Tomador)
2021-SMT_COB-336 (aguarda licitação do Tomador)
2021-SMT_COB-337 (aguarda licitação do Tomador)
2021-SMT_COB-338 (aguarda licitação do Tomador)
2021-SMT_COB-333  (aguarda licitação do Tomador)
2021-SMT_COB-323 (cancelado)
2021-SMT_COB-322 (aguarda licitação do Tomador)
2021-SMT_COB-324 (aguarda licitação do Tomador)</t>
  </si>
  <si>
    <t>SMT062021</t>
  </si>
  <si>
    <t>Executar 2 projetos ou obras relacionadas aos sistemas de esgotamento sanitário, em área urbana ou rural</t>
  </si>
  <si>
    <t>SMT072021</t>
  </si>
  <si>
    <t>3.2 - Resíduos</t>
  </si>
  <si>
    <t>Obras, serviços e projetos de manejo dos resíduos sólidos, visando diminuição da poluição difusa e comprometimento dos recursos hídricos</t>
  </si>
  <si>
    <t>Executar 2 projetos, serviços ou obras de manejo dos resíduos sólidos</t>
  </si>
  <si>
    <t>Municípios de Araçoiaba da Serra, Salto de Pirapora e Sarapuí</t>
  </si>
  <si>
    <t>Empreendimentos indicados:
2021-SMT_COB-331  (aguarda licitação do Tomador)
2021-SMT_COB-328 (aguarda licitação do Tomador)
2021-SMT_COB-321  (aguarda prestação de contas final do Tomador)</t>
  </si>
  <si>
    <t>SMT082021</t>
  </si>
  <si>
    <t>3.3 - Drenagem</t>
  </si>
  <si>
    <t>Obras, serviços e projetos de manejo para contenção da poluição difusa, visando a melhoria e recuperação da qualidade das águas</t>
  </si>
  <si>
    <t>Executar 10 obras de sistemas de drenagem de águas pluviais</t>
  </si>
  <si>
    <t>SMT092021</t>
  </si>
  <si>
    <t>3.4 - Erosão</t>
  </si>
  <si>
    <t>Obras, serviços e projetos para prevenção e controle da erosão do solo ou do assoreamento dos corpos d'água em áreas urbanas ou rurais, visando manutenção ou melhoria da qualidade  das águas</t>
  </si>
  <si>
    <t>Executar 4 obras de sistemas de drenagem de águas pluviais</t>
  </si>
  <si>
    <t>Municípios de Cerquilho e Capela do Alto</t>
  </si>
  <si>
    <t>Empreendimentos indicados: 
2021-SMT_COB-320 (aguarda liberação da 1ª parcela pelo AF)
2021-SMT_COB-327 (Cancelado)
2021-SMT_COB-330  (1ª parcela liberada pelo AT e AF)</t>
  </si>
  <si>
    <t>SMT102021</t>
  </si>
  <si>
    <t>4.2 - Vegetação</t>
  </si>
  <si>
    <t>Obras, serviços e projetos para recomposição da vegetação ciliar, áreas erodidas e proteção de corpos d'água</t>
  </si>
  <si>
    <t>Executar 4 projetos para a recomposição de áreas degradadas</t>
  </si>
  <si>
    <t>Município de Cerquilho</t>
  </si>
  <si>
    <t>Empreendimento indicado: 
2021-SMT_COB-318 (aguarda licitação do Tomador)</t>
  </si>
  <si>
    <t>SMT112021</t>
  </si>
  <si>
    <t>5.1 - Perdas</t>
  </si>
  <si>
    <t>Obras, serviços e projetos para redução do índice de perdas de água bruta</t>
  </si>
  <si>
    <t>Executar 4 projetos, obras ou serviços de controle de perdas</t>
  </si>
  <si>
    <t>Municípios de Itu, Cerquilho e Sorocaba</t>
  </si>
  <si>
    <t>SMT122021</t>
  </si>
  <si>
    <t>7.2 - Inundações</t>
  </si>
  <si>
    <t>Não prioritário</t>
  </si>
  <si>
    <t>Ações estruturais ou não estruturais para a prevenção e a mitigação dos efeitos de inundações</t>
  </si>
  <si>
    <t>Executar 3 projetos, obras ou serviços de mitigação dos efeitos de inundações</t>
  </si>
  <si>
    <t>SMT132021</t>
  </si>
  <si>
    <t>8.1 - Capacitação</t>
  </si>
  <si>
    <t>Promover o treinamento e capacitação técnica em temas relacionados ao planejamento e gestão dos recursos hídricos, incluindo parcerias com instituições especializadas</t>
  </si>
  <si>
    <t>Realizar 3 eventos de capacitação e/ou treinamento</t>
  </si>
  <si>
    <t>SMT142021</t>
  </si>
  <si>
    <t>8.2 - Educação</t>
  </si>
  <si>
    <t>Promover atividades educativas visando o envolvimento da sociedade ao uso racional da água e a gestão dos recursos hídricos</t>
  </si>
  <si>
    <t>Executar 1 projeto de educação ambiental voltado à gestão de recursos hídricos</t>
  </si>
  <si>
    <t>SMT152021</t>
  </si>
  <si>
    <t>Executar 4 projeto de educação ambiental voltado à gestão de recursos hídricos</t>
  </si>
  <si>
    <t>Municípios de Botucatu, Bofete, Anhembi, Torre de Pedra e municípios da UGRHI 10</t>
  </si>
  <si>
    <t>Empreendimentos indicados:
2021-SMT_COB-325 (aguarda licitação do Tomador)
2021-SMT_COB-329 (aguarda licitação do Tomador)</t>
  </si>
  <si>
    <t>SMT162021</t>
  </si>
  <si>
    <t>8.3 - Comunicação</t>
  </si>
  <si>
    <t>Promover ações de comunicação social e difusão de informações relacionadas a gestão dos recursos hídricos</t>
  </si>
  <si>
    <t>Executar 1 projeto de comunicação social voltado à gestão de recursos hídricos</t>
  </si>
  <si>
    <t>Emprendimento indicado:
2021-SMT-748 (Cancelado)</t>
  </si>
  <si>
    <t>SMT172021</t>
  </si>
  <si>
    <t>% Execução da meta do biênio</t>
  </si>
  <si>
    <t>SMT012022</t>
  </si>
  <si>
    <t>Sub-bacia</t>
  </si>
  <si>
    <t>Sub-bacia do Alto Sorocaba</t>
  </si>
  <si>
    <t>Meta do quadriênio atingida em 2020</t>
  </si>
  <si>
    <t>SMT022022</t>
  </si>
  <si>
    <t>Sociedade civil</t>
  </si>
  <si>
    <t>Sub-bacia ou municípios</t>
  </si>
  <si>
    <t>SMT032022</t>
  </si>
  <si>
    <t>Elaborar Plano de Comunicação quando de operações emergenciais das barragens</t>
  </si>
  <si>
    <t>Contratação de 1 estudo para orientar a elaboração de Plano de Comunicação</t>
  </si>
  <si>
    <t>Bacia</t>
  </si>
  <si>
    <t>Bacia hidrográfica do Rio Tietê</t>
  </si>
  <si>
    <t>SMT042022</t>
  </si>
  <si>
    <t>Promover a compatibilidade entre os planos de cada UGRHI</t>
  </si>
  <si>
    <t>Contratação de 1 estudo sobre a compatibilização dos planos de bacia hidrográfica dos CBHs da Bacia do Rio Tietê</t>
  </si>
  <si>
    <t>SMT052022</t>
  </si>
  <si>
    <t>Comitês da bacia hidrográfica do Rio Tietê</t>
  </si>
  <si>
    <t>SMT062022</t>
  </si>
  <si>
    <t>Executar um projeto de apoio às atividades de gestão e fiscalização dos usos de recursos hídricos na UGRHI</t>
  </si>
  <si>
    <t>SMT</t>
  </si>
  <si>
    <t>SMT072022</t>
  </si>
  <si>
    <t>2.5 - Monitoramento e SI</t>
  </si>
  <si>
    <t>Definir áreas de monitoramento, sistema de informação, parâmertros de monitoramento</t>
  </si>
  <si>
    <t>SMT082022</t>
  </si>
  <si>
    <t>Áreas indicadas nos Planos Municipais de saneamento, observando as prioridades do Plano de Bacias</t>
  </si>
  <si>
    <t>SMT092022</t>
  </si>
  <si>
    <t>SMT102022</t>
  </si>
  <si>
    <t>3.3 - Resíduos</t>
  </si>
  <si>
    <t>Áreas indicadas no plano regional de gestão de resíduos sólidos</t>
  </si>
  <si>
    <t>SMT112022</t>
  </si>
  <si>
    <t>4.2 - Conservação</t>
  </si>
  <si>
    <t>Banco de áreas para restauração (SIMA) ou áreas indicadas em instrumentos de planejamento municipal relativos à conservação e restauração de vegetação nativa, observando as prioridades do Plano de Bacias, exceto áreas com passivos ambientais</t>
  </si>
  <si>
    <t>SMT122022</t>
  </si>
  <si>
    <t>Municípios, observando as prioridades do Plano de Bacias</t>
  </si>
  <si>
    <t>SMT132022</t>
  </si>
  <si>
    <t>7.1 - Drenagem</t>
  </si>
  <si>
    <t>Obras, serviços e projetos para contenção de inundações, alagamentos e regularizações de descargas</t>
  </si>
  <si>
    <t>Executar 12 ações estruturais de micro ou macrodrenagem para mitigação de inundações e alagamentos</t>
  </si>
  <si>
    <t>Áreas indicadas nos planos municipais de drenagem urbana e rural</t>
  </si>
  <si>
    <t>SMT142022</t>
  </si>
  <si>
    <t>SMT152022</t>
  </si>
  <si>
    <t>Executar 6 projetos de educação ambiental voltado à gestão de recursos hídricos</t>
  </si>
  <si>
    <t>Conteúdo relacionado ao papel do CBH e a importância dos recursos hídricos, observando as prioridades do Plano de Bacias</t>
  </si>
  <si>
    <t>SMT162022</t>
  </si>
  <si>
    <t>SMT172022</t>
  </si>
  <si>
    <t>SMT182022</t>
  </si>
  <si>
    <t>Elaborar ações de comunicação social para a Bacia do Tietê</t>
  </si>
  <si>
    <t>Elaborar um plano de implementação de programa de comunicação social na bacia do Tietê</t>
  </si>
  <si>
    <t>SMT012023</t>
  </si>
  <si>
    <t>SMT022023</t>
  </si>
  <si>
    <t>SMT032023</t>
  </si>
  <si>
    <t>SMT042023</t>
  </si>
  <si>
    <t>SMT052023</t>
  </si>
  <si>
    <t>SMT062023</t>
  </si>
  <si>
    <t>SMT072023</t>
  </si>
  <si>
    <t>A Sala de Situação do SMT está em execução por meio do empreendimento 2019-SMT_COB-290</t>
  </si>
  <si>
    <t>SMT082023</t>
  </si>
  <si>
    <t>SMT092023</t>
  </si>
  <si>
    <t>SMT102023</t>
  </si>
  <si>
    <t>3.2 - Poluição</t>
  </si>
  <si>
    <t>SMT112023</t>
  </si>
  <si>
    <t>SMT122023</t>
  </si>
  <si>
    <t>SMT132023</t>
  </si>
  <si>
    <t>SMT142023</t>
  </si>
  <si>
    <t>SMT152023</t>
  </si>
  <si>
    <t>SMT172023</t>
  </si>
  <si>
    <t>Áreas relacionadas no Plano de Comunicação da bacia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</si>
  <si>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</si>
  <si>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</si>
  <si>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</si>
  <si>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</si>
  <si>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</si>
  <si>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</si>
  <si>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</si>
  <si>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</si>
  <si>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</si>
  <si>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</si>
  <si>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</si>
  <si>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</si>
  <si>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1.3 - Enquadramento</t>
  </si>
  <si>
    <t>2.1 - Plano</t>
  </si>
  <si>
    <t>1.4 - Monitoramento</t>
  </si>
  <si>
    <t>1.5 - Disponibilidade</t>
  </si>
  <si>
    <t>2.3 - Cobrança</t>
  </si>
  <si>
    <t>1.6 - Legislação</t>
  </si>
  <si>
    <t>2.4 - Enquadramento</t>
  </si>
  <si>
    <t>1.7 - Poluição</t>
  </si>
  <si>
    <t>2.1 - Planos</t>
  </si>
  <si>
    <t>2.6 - Integração</t>
  </si>
  <si>
    <t>2.7 - CORHI</t>
  </si>
  <si>
    <t>2.4 - Efetivação</t>
  </si>
  <si>
    <t>2.5 - Integração</t>
  </si>
  <si>
    <t>2.6 - CORHI</t>
  </si>
  <si>
    <t>3.4 - Intervenções</t>
  </si>
  <si>
    <t>4.1 - Erosão</t>
  </si>
  <si>
    <t>4.3 - Mananciais</t>
  </si>
  <si>
    <t>3.5 - Intervenções</t>
  </si>
  <si>
    <t>5.2 - Racionalização</t>
  </si>
  <si>
    <t>4.1 - Mananciais</t>
  </si>
  <si>
    <t>5.3 - Reuso</t>
  </si>
  <si>
    <t>6.1 - Captação</t>
  </si>
  <si>
    <t>6.2 - Regularização</t>
  </si>
  <si>
    <t>7.2 - Escassez</t>
  </si>
  <si>
    <t>6.1 - Usos</t>
  </si>
  <si>
    <t>6.2 - Segurança</t>
  </si>
  <si>
    <t>6.3 - Aproveitamento</t>
  </si>
  <si>
    <t>7.1 - Criticidades</t>
  </si>
  <si>
    <t>Não Prioritário</t>
  </si>
  <si>
    <t>7.3 - Estiagens</t>
  </si>
  <si>
    <t>Para atualizar, vá em Dados --&gt; Atualizar Tudo ou aperte</t>
  </si>
  <si>
    <t>CTRL + Alt + F5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</si>
  <si>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</si>
  <si>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</si>
  <si>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</si>
  <si>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</si>
  <si>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</si>
  <si>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</si>
  <si>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Total Geral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</si>
  <si>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</si>
  <si>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</si>
  <si>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</si>
  <si>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</si>
  <si>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</si>
  <si>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</si>
  <si>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</si>
  <si>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</si>
  <si>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</si>
  <si>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</si>
  <si>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</si>
  <si>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</si>
  <si>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</si>
  <si>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</si>
  <si>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</si>
  <si>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</si>
  <si>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</si>
  <si>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</si>
  <si>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</si>
  <si>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</si>
  <si>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</si>
  <si>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</si>
  <si>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</si>
  <si>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</si>
  <si>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</si>
  <si>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</si>
  <si>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</si>
  <si>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</si>
  <si>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</si>
  <si>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</si>
  <si>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</si>
  <si>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</si>
  <si>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</si>
  <si>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</si>
  <si>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</si>
  <si>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</si>
  <si>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</si>
  <si>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</si>
  <si>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</si>
  <si>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</si>
  <si>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</si>
  <si>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</si>
  <si>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</si>
  <si>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</si>
  <si>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</si>
  <si>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</si>
  <si>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</si>
  <si>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</si>
  <si>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</si>
  <si>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</si>
  <si>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</si>
  <si>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</si>
  <si>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</si>
  <si>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</si>
  <si>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</si>
  <si>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</si>
  <si>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</si>
  <si>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</si>
  <si>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</si>
  <si>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</si>
  <si>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</si>
  <si>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</si>
  <si>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</si>
  <si>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</si>
  <si>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</si>
  <si>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</si>
  <si>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</si>
  <si>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</si>
  <si>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</si>
  <si>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</si>
  <si>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</si>
  <si>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</si>
  <si>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</si>
  <si>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</si>
  <si>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</si>
  <si>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</si>
  <si>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</si>
  <si>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</si>
  <si>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</si>
  <si>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</si>
  <si>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</si>
  <si>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</si>
  <si>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</si>
  <si>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</si>
  <si>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</si>
  <si>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</si>
  <si>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</si>
  <si>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</si>
  <si>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</si>
  <si>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</si>
  <si>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</si>
  <si>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</si>
  <si>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</si>
  <si>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</si>
  <si>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</si>
  <si>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</si>
  <si>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</si>
  <si>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</si>
  <si>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</si>
  <si>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</si>
  <si>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</si>
  <si>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</si>
  <si>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</si>
  <si>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</si>
  <si>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</si>
  <si>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</si>
  <si>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</si>
  <si>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</si>
  <si>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</si>
  <si>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</si>
  <si>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</si>
  <si>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</si>
  <si>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</si>
  <si>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</si>
  <si>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</si>
  <si>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</si>
  <si>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</si>
  <si>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</si>
  <si>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</si>
  <si>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</si>
  <si>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Empreendimentos indicados:
2021-SMT-746 (aguarda licitação do Tomador)
2021-SMT-747 (aguarda liberação da 1ª parcela pelo AF)
2021-SMT-749 (1ª parcela liberada)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</si>
</sst>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_);[Red]\(&quot;R$&quot;\ #,##0.00\)"/>
    <numFmt numFmtId="165" formatCode="0.0%"/>
    <numFmt numFmtId="166" formatCode="&quot;R$&quot;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" fontId="0" fillId="0" borderId="1" xfId="0" applyNumberFormat="1" applyBorder="1" applyProtection="1"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19" fillId="0" borderId="1" xfId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3" fontId="4" fillId="0" borderId="10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9" fontId="19" fillId="0" borderId="10" xfId="1" applyFont="1" applyBorder="1" applyAlignment="1" applyProtection="1">
      <alignment horizontal="center" vertical="top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left" vertical="center"/>
      <protection locked="0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9" fontId="22" fillId="0" borderId="1" xfId="1" applyFont="1" applyFill="1" applyBorder="1" applyAlignment="1" applyProtection="1">
      <alignment horizontal="center" vertical="top"/>
      <protection locked="0"/>
    </xf>
    <xf numFmtId="3" fontId="0" fillId="0" borderId="0" xfId="0" applyNumberFormat="1"/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9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2" fillId="2" borderId="1" xfId="0" applyFont="1" applyFill="1" applyBorder="1" applyAlignment="1" applyProtection="1">
      <alignment horizontal="left" vertical="top"/>
      <protection locked="0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/>
    <xf numFmtId="3" fontId="14" fillId="8" borderId="1" xfId="0" applyNumberFormat="1" applyFont="1" applyFill="1" applyBorder="1"/>
    <xf numFmtId="3" fontId="15" fillId="8" borderId="1" xfId="0" applyNumberFormat="1" applyFont="1" applyFill="1" applyBorder="1"/>
    <xf numFmtId="0" fontId="14" fillId="0" borderId="0" xfId="0" applyFont="1"/>
    <xf numFmtId="3" fontId="15" fillId="0" borderId="0" xfId="0" applyNumberFormat="1" applyFont="1"/>
    <xf numFmtId="0" fontId="15" fillId="0" borderId="0" xfId="0" applyFont="1"/>
    <xf numFmtId="3" fontId="14" fillId="0" borderId="0" xfId="0" applyNumberFormat="1" applyFont="1"/>
    <xf numFmtId="4" fontId="15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9" fontId="22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19" fillId="0" borderId="1" xfId="0" applyNumberFormat="1" applyFont="1" applyBorder="1" applyProtection="1">
      <protection locked="0"/>
    </xf>
    <xf numFmtId="0" fontId="19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141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1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47" Type="http://schemas.openxmlformats.org/officeDocument/2006/relationships/customXml" Target="../customXml/item19.xml"/><Relationship Id="rId50" Type="http://schemas.openxmlformats.org/officeDocument/2006/relationships/customXml" Target="../customXml/item22.xml"/><Relationship Id="rId55" Type="http://schemas.openxmlformats.org/officeDocument/2006/relationships/customXml" Target="../customXml/item2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1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3" Type="http://schemas.openxmlformats.org/officeDocument/2006/relationships/customXml" Target="../customXml/item25.xml"/><Relationship Id="rId58" Type="http://schemas.openxmlformats.org/officeDocument/2006/relationships/customXml" Target="../customXml/item30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microsoft.com/office/2017/10/relationships/person" Target="persons/person.xml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48" Type="http://schemas.openxmlformats.org/officeDocument/2006/relationships/customXml" Target="../customXml/item20.xml"/><Relationship Id="rId56" Type="http://schemas.openxmlformats.org/officeDocument/2006/relationships/customXml" Target="../customXml/item28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3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46" Type="http://schemas.openxmlformats.org/officeDocument/2006/relationships/customXml" Target="../customXml/item18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3.xml"/><Relationship Id="rId54" Type="http://schemas.openxmlformats.org/officeDocument/2006/relationships/customXml" Target="../customXml/item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49" Type="http://schemas.openxmlformats.org/officeDocument/2006/relationships/customXml" Target="../customXml/item21.xml"/><Relationship Id="rId57" Type="http://schemas.openxmlformats.org/officeDocument/2006/relationships/customXml" Target="../customXml/item29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52" Type="http://schemas.openxmlformats.org/officeDocument/2006/relationships/customXml" Target="../customXml/item2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7300000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700000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[PAPI-21-23_final_sem_comentarios.xlsx]PivotChartTable1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(vazio)</c:v>
              </c:pt>
              <c:pt idx="1">
                <c:v>Município</c:v>
              </c:pt>
              <c:pt idx="2">
                <c:v>Sociedade Civil</c:v>
              </c:pt>
            </c:strLit>
          </c:cat>
          <c:val>
            <c:numLit>
              <c:formatCode>#,##0</c:formatCode>
              <c:ptCount val="3"/>
              <c:pt idx="0">
                <c:v>2400000</c:v>
              </c:pt>
              <c:pt idx="1">
                <c:v>4300000</c:v>
              </c:pt>
              <c:pt idx="2">
                <c:v>1300000</c:v>
              </c:pt>
            </c:numLit>
          </c:val>
          <c:extLst>
            <c:ext xmlns:c16="http://schemas.microsoft.com/office/drawing/2014/chart" uri="{C3380CC4-5D6E-409C-BE32-E72D297353CC}">
              <c16:uniqueId val="{00000000-57A1-44BF-ACDD-6F4BC668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[PAPI-21-23_final_sem_comentarios.xlsx]PivotChartTable2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2021</c:v>
              </c:pt>
            </c:strLit>
          </c:cat>
          <c:val>
            <c:numLit>
              <c:formatCode>#,##0</c:formatCode>
              <c:ptCount val="1"/>
              <c:pt idx="0">
                <c:v>8000000</c:v>
              </c:pt>
            </c:numLit>
          </c:val>
          <c:extLst>
            <c:ext xmlns:c16="http://schemas.microsoft.com/office/drawing/2014/chart" uri="{C3380CC4-5D6E-409C-BE32-E72D297353CC}">
              <c16:uniqueId val="{00000000-CD0C-41DB-A6E4-CB97992F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[PAPI-21-23_final_sem_comentarios.xlsx]PivotChartTable4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12</c:v>
              </c:pt>
              <c:pt idx="1">
                <c:v>22</c:v>
              </c:pt>
              <c:pt idx="2">
                <c:v>25</c:v>
              </c:pt>
              <c:pt idx="3">
                <c:v>31</c:v>
              </c:pt>
              <c:pt idx="4">
                <c:v>32</c:v>
              </c:pt>
              <c:pt idx="5">
                <c:v>33</c:v>
              </c:pt>
              <c:pt idx="6">
                <c:v>41</c:v>
              </c:pt>
              <c:pt idx="7">
                <c:v>42</c:v>
              </c:pt>
              <c:pt idx="8">
                <c:v>51</c:v>
              </c:pt>
              <c:pt idx="9">
                <c:v>71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</c:strLit>
          </c:cat>
          <c:val>
            <c:numLit>
              <c:formatCode>#,##0</c:formatCode>
              <c:ptCount val="13"/>
              <c:pt idx="0">
                <c:v>2280.6943199999996</c:v>
              </c:pt>
              <c:pt idx="1">
                <c:v>2792.2257599999998</c:v>
              </c:pt>
              <c:pt idx="2">
                <c:v>250</c:v>
              </c:pt>
              <c:pt idx="3">
                <c:v>12560.051230000001</c:v>
              </c:pt>
              <c:pt idx="4">
                <c:v>480.57569999999998</c:v>
              </c:pt>
              <c:pt idx="5">
                <c:v>1641.70048</c:v>
              </c:pt>
              <c:pt idx="6">
                <c:v>800</c:v>
              </c:pt>
              <c:pt idx="7">
                <c:v>1100</c:v>
              </c:pt>
              <c:pt idx="8">
                <c:v>2454.5480400000001</c:v>
              </c:pt>
              <c:pt idx="9">
                <c:v>8173.4165600000006</c:v>
              </c:pt>
              <c:pt idx="10">
                <c:v>150</c:v>
              </c:pt>
              <c:pt idx="11">
                <c:v>940.14589999999998</c:v>
              </c:pt>
              <c:pt idx="12">
                <c:v>501.22904999999997</c:v>
              </c:pt>
            </c:numLit>
          </c:val>
          <c:extLst>
            <c:ext xmlns:c16="http://schemas.microsoft.com/office/drawing/2014/chart" uri="{C3380CC4-5D6E-409C-BE32-E72D297353CC}">
              <c16:uniqueId val="{00000000-CBF8-4866-993C-63F4716E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[PAPI-21-23_final_sem_comentarios.xlsx]PivotChartTable3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8A-4001-9196-193B82329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8A-4001-9196-193B82329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8A-4001-9196-193B82329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2891374.95</c:v>
              </c:pt>
              <c:pt idx="1">
                <c:v>5322920.08</c:v>
              </c:pt>
              <c:pt idx="2">
                <c:v>25910292.010000002</c:v>
              </c:pt>
            </c:numLit>
          </c:val>
          <c:extLst>
            <c:ext xmlns:c16="http://schemas.microsoft.com/office/drawing/2014/chart" uri="{C3380CC4-5D6E-409C-BE32-E72D297353CC}">
              <c16:uniqueId val="{00000000-32FA-4182-8A4E-A819A16D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[PAPI-21-23_final_sem_comentarios.xlsx]PivotChartTable5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3</xdr:col>
      <xdr:colOff>1764488</xdr:colOff>
      <xdr:row>7</xdr:row>
      <xdr:rowOff>186098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tália Zanetti" id="{BC61EF69-7E51-4185-AEB8-3660F71E3D17}" userId="S::tecnico@agenciasmt.com.br::8da96095-98b5-436c-b0a3-20eda3d62e7f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FABH-SMT02" refreshedDate="44936.369040625003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3">
        <s v="1.1 - SI"/>
        <s v="1.2 - Planejamento"/>
        <s v="2.2 - Outorga"/>
        <s v="3.1 - Efluentes"/>
        <s v="3.2 - Resíduos"/>
        <s v="3.3 - Drenagem"/>
        <s v="3.4 - Erosão"/>
        <s v="4.2 - Vegetação"/>
        <s v="5.1 - Perdas"/>
        <s v="7.2 - Inundações"/>
        <s v="8.1 - Capacitação"/>
        <s v="8.2 - Educação"/>
        <s v="8.3 - Comuni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7572916664" backgroundQuery="1" createdVersion="3" refreshedVersion="8" minRefreshableVersion="3" recordCount="0" supportSubquery="1" supportAdvancedDrill="1" xr:uid="{4C5CE40B-5A2A-43F2-BB2B-4DF7012D9898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475620087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7570833332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3" count="13">
        <n v="12"/>
        <n v="22"/>
        <n v="25"/>
        <n v="31"/>
        <n v="32"/>
        <n v="33"/>
        <n v="41"/>
        <n v="42"/>
        <n v="51"/>
        <n v="71"/>
        <n v="81"/>
        <n v="82"/>
        <n v="83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2]"/>
            <x15:cachedUniqueName index="2" name="[PAPI_21_23].[subPDC cod].&amp;[25]"/>
            <x15:cachedUniqueName index="3" name="[PAPI_21_23].[subPDC cod].&amp;[31]"/>
            <x15:cachedUniqueName index="4" name="[PAPI_21_23].[subPDC cod].&amp;[32]"/>
            <x15:cachedUniqueName index="5" name="[PAPI_21_23].[subPDC cod].&amp;[33]"/>
            <x15:cachedUniqueName index="6" name="[PAPI_21_23].[subPDC cod].&amp;[41]"/>
            <x15:cachedUniqueName index="7" name="[PAPI_21_23].[subPDC cod].&amp;[42]"/>
            <x15:cachedUniqueName index="8" name="[PAPI_21_23].[subPDC cod].&amp;[51]"/>
            <x15:cachedUniqueName index="9" name="[PAPI_21_23].[subPDC cod].&amp;[71]"/>
            <x15:cachedUniqueName index="10" name="[PAPI_21_23].[subPDC cod].&amp;[81]"/>
            <x15:cachedUniqueName index="11" name="[PAPI_21_23].[subPDC cod].&amp;[82]"/>
            <x15:cachedUniqueName index="12" name="[PAPI_21_23].[subPDC cod].&amp;[83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7572106479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9041087964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1" count="1"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9041550926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ntainsBlank="1" count="3">
        <m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BH-SMT02" refreshedDate="44936.36904189815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5" firstHeaderRow="1" firstDataRow="1" firstDataCol="1"/>
  <pivotFields count="2">
    <pivotField axis="axisRow" allDrilled="1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ubtotalTop="0" showAll="0" defaultSubtota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4" columnCount="1" cacheId="886955157">
        <x15:pivotRow count="1">
          <x15:c>
            <x15:v>2280.6943199999996</x15:v>
            <x15:x in="0"/>
          </x15:c>
        </x15:pivotRow>
        <x15:pivotRow count="1">
          <x15:c>
            <x15:v>2792.2257599999998</x15:v>
            <x15:x in="0"/>
          </x15:c>
        </x15:pivotRow>
        <x15:pivotRow count="1">
          <x15:c>
            <x15:v>250</x15:v>
            <x15:x in="0"/>
          </x15:c>
        </x15:pivotRow>
        <x15:pivotRow count="1">
          <x15:c>
            <x15:v>12560.051230000001</x15:v>
            <x15:x in="0"/>
          </x15:c>
        </x15:pivotRow>
        <x15:pivotRow count="1">
          <x15:c>
            <x15:v>480.57569999999998</x15:v>
            <x15:x in="0"/>
          </x15:c>
        </x15:pivotRow>
        <x15:pivotRow count="1">
          <x15:c>
            <x15:v>1641.70048</x15:v>
            <x15:x in="0"/>
          </x15:c>
        </x15:pivotRow>
        <x15:pivotRow count="1">
          <x15:c>
            <x15:v>800</x15:v>
            <x15:x in="0"/>
          </x15:c>
        </x15:pivotRow>
        <x15:pivotRow count="1">
          <x15:c>
            <x15:v>1100</x15:v>
            <x15:x in="0"/>
          </x15:c>
        </x15:pivotRow>
        <x15:pivotRow count="1">
          <x15:c>
            <x15:v>2454.5480400000001</x15:v>
            <x15:x in="0"/>
          </x15:c>
        </x15:pivotRow>
        <x15:pivotRow count="1">
          <x15:c>
            <x15:v>8173.4165600000006</x15:v>
            <x15:x in="0"/>
          </x15:c>
        </x15:pivotRow>
        <x15:pivotRow count="1">
          <x15:c>
            <x15:v>150</x15:v>
            <x15:x in="0"/>
          </x15:c>
        </x15:pivotRow>
        <x15:pivotRow count="1">
          <x15:c>
            <x15:v>940.14589999999998</x15:v>
            <x15:x in="0"/>
          </x15:c>
        </x15:pivotRow>
        <x15:pivotRow count="1">
          <x15:c>
            <x15:v>501.22904999999997</x15:v>
            <x15:x in="0"/>
          </x15:c>
        </x15:pivotRow>
        <x15:pivotRow count="1">
          <x15:c>
            <x15:v>34124.587039999991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61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>
      <members count="1" level="1">
        <member name="[PAPI_21_23].[Ano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7300000</x15:v>
            <x15:x in="0"/>
          </x15:c>
          <x15:c>
            <x15:v>0</x15:v>
            <x15:x in="0"/>
          </x15:c>
          <x15:c>
            <x15:v>700000</x15:v>
            <x15:x in="0"/>
          </x15:c>
          <x15:c>
            <x15:v>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58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5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>
      <members count="1" level="1">
        <member name="[PAPI_21_23].[Ano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615541903">
        <x15:pivotRow count="1">
          <x15:c>
            <x15:v>2400000</x15:v>
            <x15:x in="0"/>
          </x15:c>
        </x15:pivotRow>
        <x15:pivotRow count="1">
          <x15:c>
            <x15:v>4300000</x15:v>
            <x15:x in="0"/>
          </x15:c>
        </x15:pivotRow>
        <x15:pivotRow count="1">
          <x15:c>
            <x15:v>1300000</x15:v>
            <x15:x in="0"/>
          </x15:c>
        </x15:pivotRow>
        <x15:pivotRow count="1">
          <x15:c>
            <x15:v>8000000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55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3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1">
        <item s="1" x="0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2" columnCount="1" cacheId="1808797488">
        <x15:pivotRow count="1">
          <x15:c>
            <x15:v>8000000</x15:v>
            <x15:x in="0"/>
          </x15:c>
        </x15:pivotRow>
        <x15:pivotRow count="1">
          <x15:c>
            <x15:v>8000000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2891374.95</x15:v>
            <x15:x in="0"/>
          </x15:c>
        </x15:pivotRow>
        <x15:pivotRow count="1">
          <x15:c>
            <x15:v>5322920.08</x15:v>
            <x15:x in="0"/>
          </x15:c>
        </x15:pivotRow>
        <x15:pivotRow count="1">
          <x15:c>
            <x15:v>25910292.010000002</x15:v>
            <x15:x in="0"/>
          </x15:c>
        </x15:pivotRow>
        <x15:pivotRow count="1">
          <x15:c>
            <x15:v>34124587.039999992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52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3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grandRow="1" outline="0" fieldPosition="0"/>
    </format>
    <format dxfId="45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>
      <members count="1" level="1">
        <member name="[PAPI_21_23].[Ano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475620087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&amp;[2021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4"/>
        <pivotTable tabId="4294967295" name="PivotChartTable2"/>
        <pivotTable tabId="4294967295" name="PivotChartTable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0" totalsRowShown="0" headerRowDxfId="133" dataDxfId="132">
  <autoFilter ref="A1:S100" xr:uid="{00000000-000C-0000-FFFF-FFFF00000000}"/>
  <sortState xmlns:xlrd2="http://schemas.microsoft.com/office/spreadsheetml/2017/richdata2" ref="A2:S100">
    <sortCondition ref="E1:E100"/>
  </sortState>
  <tableColumns count="19">
    <tableColumn id="20" xr3:uid="{3F54BBE0-B267-45CF-AF1F-1DC0C1D8629D}" name="ID Ação" dataDxfId="131"/>
    <tableColumn id="12" xr3:uid="{00000000-0010-0000-0000-00000C000000}" name="Ano" dataDxfId="130"/>
    <tableColumn id="1" xr3:uid="{00000000-0010-0000-0000-000001000000}" name="SubPDC" dataDxfId="129"/>
    <tableColumn id="2" xr3:uid="{00000000-0010-0000-0000-000002000000}" name="Prioridade do SubPDC" dataDxfId="128"/>
    <tableColumn id="13" xr3:uid="{97BD6CCD-E9A2-4621-9226-03D3ABFEF5AB}" name="Ação" dataDxfId="127"/>
    <tableColumn id="3" xr3:uid="{00000000-0010-0000-0000-000003000000}" name="Meta" dataDxfId="126"/>
    <tableColumn id="5" xr3:uid="{00000000-0010-0000-0000-000005000000}" name="% Execução da meta no ano" dataDxfId="125" dataCellStyle="Porcentagem"/>
    <tableColumn id="6" xr3:uid="{00000000-0010-0000-0000-000006000000}" name="Segmento do executor" dataDxfId="124"/>
    <tableColumn id="7" xr3:uid="{00000000-0010-0000-0000-000007000000}" name="Área de abrangência" dataDxfId="123"/>
    <tableColumn id="8" xr3:uid="{00000000-0010-0000-0000-000008000000}" name="Nome da área de abrangência" dataDxfId="122"/>
    <tableColumn id="19" xr3:uid="{7612E14F-A2CB-4850-A5CB-9588C7732565}" name="Recurso financeiro estimado no ano_x000a_(R$) - Cobrança Estadual" dataDxfId="121"/>
    <tableColumn id="18" xr3:uid="{138032DF-20F6-400D-99CD-0A26D3055BEB}" name="Recurso financeiro estimado no ano (R$) - CFURH" dataDxfId="120"/>
    <tableColumn id="17" xr3:uid="{4ED7B431-B7E3-4A4C-A67C-6647EC967B3E}" name="Recurso financeiro estimado no ano_x000a_(R$) - Cobrança Federal" dataDxfId="119"/>
    <tableColumn id="16" xr3:uid="{E6FFD337-9F9B-44D5-8DF7-300B64B36470}" name="Recurso financeiro estimado no ano (R$) - Outras" dataDxfId="118"/>
    <tableColumn id="14" xr3:uid="{00000000-0010-0000-0000-00000E000000}" name="Especificar Fonte - &quot;Outras&quot;" dataDxfId="117"/>
    <tableColumn id="9" xr3:uid="{00000000-0010-0000-0000-000009000000}" name="Recurso financeiro estimado no ano_x000a_(R$)" dataDxfId="116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115"/>
    <tableColumn id="11" xr3:uid="{00000000-0010-0000-0000-00000B000000}" name="Recurso financeiro executado no ano (R$)" dataDxfId="114"/>
    <tableColumn id="15" xr3:uid="{00000000-0010-0000-0000-00000F000000}" name="Justificativa sobre execução física e financeira" dataDxfId="1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79" totalsRowShown="0" headerRowDxfId="69" dataDxfId="68">
  <autoFilter ref="A1:S179" xr:uid="{00000000-000C-0000-FFFF-FFFF01000000}"/>
  <sortState xmlns:xlrd2="http://schemas.microsoft.com/office/spreadsheetml/2017/richdata2" ref="B2:S502">
    <sortCondition ref="E1:E502"/>
  </sortState>
  <tableColumns count="19">
    <tableColumn id="23" xr3:uid="{5646E7D5-C926-4200-ACDD-9EE91FAC4855}" name="ID Ação" dataDxfId="67"/>
    <tableColumn id="12" xr3:uid="{00000000-0010-0000-0100-00000C000000}" name="Ano" dataDxfId="66"/>
    <tableColumn id="1" xr3:uid="{00000000-0010-0000-0100-000001000000}" name="SubPDC" dataDxfId="65"/>
    <tableColumn id="2" xr3:uid="{00000000-0010-0000-0100-000002000000}" name="Prioridade do SubPDC" dataDxfId="64"/>
    <tableColumn id="3" xr3:uid="{00000000-0010-0000-0100-000003000000}" name="Ação" dataDxfId="63"/>
    <tableColumn id="4" xr3:uid="{00000000-0010-0000-0100-000004000000}" name="Meta" dataDxfId="62"/>
    <tableColumn id="5" xr3:uid="{00000000-0010-0000-0100-000005000000}" name="% Execução da meta do biênio" dataDxfId="61" dataCellStyle="Porcentagem"/>
    <tableColumn id="6" xr3:uid="{00000000-0010-0000-0100-000006000000}" name="Segmento do executor" dataDxfId="60"/>
    <tableColumn id="7" xr3:uid="{00000000-0010-0000-0100-000007000000}" name="Área de abrangência" dataDxfId="59"/>
    <tableColumn id="8" xr3:uid="{00000000-0010-0000-0100-000008000000}" name="Nome da área de abrangência" dataDxfId="58"/>
    <tableColumn id="18" xr3:uid="{4E4B7A6A-C1CF-4E0E-9775-BAB91A9FDB80}" name="Recurso financeiro estimado no ano_x000a_(R$) - Cobrança Estadual" dataDxfId="57"/>
    <tableColumn id="13" xr3:uid="{00000000-0010-0000-0100-00000D000000}" name="Recurso financeiro estimado no ano (R$) - CFURH" dataDxfId="56"/>
    <tableColumn id="22" xr3:uid="{5F398E79-CB2E-4074-ADA5-9AEB70E141A5}" name="Recurso financeiro estimado no ano_x000a_(R$) - Cobrança Federal" dataDxfId="55"/>
    <tableColumn id="14" xr3:uid="{00000000-0010-0000-0100-00000E000000}" name="Recurso financeiro estimado no ano (R$) - Outras" dataDxfId="54"/>
    <tableColumn id="16" xr3:uid="{E87E1498-083D-484D-A355-5052743D4029}" name="Especificar Fonte - &quot;Outras&quot;" dataDxfId="53"/>
    <tableColumn id="9" xr3:uid="{00000000-0010-0000-0100-000009000000}" name="Recurso financeiro estimado no ano_x000a_(R$)" dataDxfId="52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51"/>
    <tableColumn id="11" xr3:uid="{00000000-0010-0000-0100-00000B000000}" name="Recurso financeiro executado no ano (R$)" dataDxfId="50"/>
    <tableColumn id="15" xr3:uid="{00000000-0010-0000-0100-00000F000000}" name="Justificativa sobre execução física e financeira" dataDxfId="4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44" dataDxfId="42" headerRowBorderDxfId="43" tableBorderDxfId="41">
  <autoFilter ref="E1:E5" xr:uid="{E7BB758B-8824-40B7-B2AC-8FC022C69E4B}"/>
  <tableColumns count="1">
    <tableColumn id="1" xr3:uid="{587EC2FF-547F-4EE6-BE5A-8645970E69FF}" name="Executor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39" dataDxfId="37" headerRowBorderDxfId="38" tableBorderDxfId="36" totalsRowBorderDxfId="35">
  <autoFilter ref="D1:D11" xr:uid="{C60D3264-915D-4960-B524-2DCAB0510FB9}"/>
  <tableColumns count="1">
    <tableColumn id="1" xr3:uid="{027C53C5-DE4E-41A6-A5A2-91A7C5CBF587}" name="Área de abrangência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33" dataDxfId="31" headerRowBorderDxfId="32" tableBorderDxfId="30" totalsRowBorderDxfId="29">
  <autoFilter ref="F1:F5" xr:uid="{2203A2E0-7EE7-4183-9C2F-8666F271A507}"/>
  <tableColumns count="1">
    <tableColumn id="1" xr3:uid="{9EBF7CA8-0086-461E-9947-15B03E9F74A1}" name="Fonte" dataDxfId="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27"/>
    <tableColumn id="2" xr3:uid="{C6423B87-6F69-49DE-B2A5-48142F98B5C0}" name="190" dataDxfId="26"/>
    <tableColumn id="3" xr3:uid="{EB4B66CE-B377-4159-9956-36417AE5A833}" name="Coluna1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24"/>
    <tableColumn id="2" xr3:uid="{8048BC25-2326-4624-82F1-F81E7865AE65}" uniqueName="2" name="246" queryTableFieldId="2" dataDxfId="2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22">
  <autoFilter ref="E1:H27" xr:uid="{A796084D-4129-44A9-ABFE-5E61E7A6529D}"/>
  <tableColumns count="4">
    <tableColumn id="1" xr3:uid="{D6F88879-6963-4419-B66D-3AF6C7C06DFA}" name="246" dataDxfId="21"/>
    <tableColumn id="2" xr3:uid="{35E5EA7D-89D6-4B22-B246-987DF4AEA252}" name="190" dataDxfId="20"/>
    <tableColumn id="3" xr3:uid="{7030F3E6-A9D9-4F29-9BC0-CF789579080F}" name="Coluna1" dataDxfId="19"/>
    <tableColumn id="4" xr3:uid="{40BC3646-1911-4E6B-BA48-3133B7A78E93}" name="Coluna12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17"/>
    <tableColumn id="2" xr3:uid="{9C5C96CF-2AA4-4B02-85C1-57CAEBB0D1C3}" uniqueName="2" name="246" queryTableFieldId="2" dataDxfId="16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2-08-18T18:31:23.37" personId="{BC61EF69-7E51-4185-AEB8-3660F71E3D17}" id="{834FC932-61A0-4E4E-A2C9-2743A8A353F5}">
    <text>Consideramos:
15%  indicação e aprovação pelo CBH-SMT e SECOFEHIDRO
+ 5% por 1 deles ter realizado o processo licitatório
Metade da meta (4 de 8) foi indicada em 2020 e metade da meta (4 de 8) em 2021.</text>
  </threadedComment>
  <threadedComment ref="G6" dT="2022-08-18T18:34:42.47" personId="{BC61EF69-7E51-4185-AEB8-3660F71E3D17}" id="{C219EDB4-AA85-4483-82F4-D927D63EAC43}">
    <text>5 empreendimentos foram indicados em 2020 e 8 em 2021 (1 foi cancelado)
Consideramos:
100% da meta de indicações
0% de execução financeira (projetos não licitados)
0% de execução física</text>
  </threadedComment>
  <threadedComment ref="G8" dT="2022-08-18T18:36:27.65" personId="{BC61EF69-7E51-4185-AEB8-3660F71E3D17}" id="{A698A982-35CE-47FC-ACCB-764A95360BE1}">
    <text>3 empreendimentos foram indicados 
Consideramos:
100% da meta de indicações
33% de execução financeira (2 projetos não licitados e 1 em conclusão)
30% de execução física</text>
  </threadedComment>
  <threadedComment ref="G10" dT="2022-08-18T18:44:42.89" personId="{BC61EF69-7E51-4185-AEB8-3660F71E3D17}" id="{E321E9EB-6A2C-4000-B69C-43A4EAA03B2D}">
    <text>3 empreendimentos foram indicados, sendo 1 cancelado
50% da meta de indicações
15% execução financeira (projetos licitados)
0% execução física</text>
  </threadedComment>
  <threadedComment ref="G11" dT="2022-08-18T19:14:32.96" personId="{BC61EF69-7E51-4185-AEB8-3660F71E3D17}" id="{DD439083-DF98-4B17-9937-ED5BF05EA6EB}">
    <text>1 empreendimento foi indicado e aguarda licitação do tomador</text>
  </threadedComment>
  <threadedComment ref="G12" dT="2022-08-18T19:15:51.08" personId="{BC61EF69-7E51-4185-AEB8-3660F71E3D17}" id="{36DEDA36-A9D5-4AA5-A776-1522C8C80344}">
    <text>3 empreendimentos foram indicados
75% da meta de indicações
10% execução financeira (2 tomadores realizaram processo licitatório)
0% de execução física</text>
  </threadedComment>
  <threadedComment ref="G16" dT="2022-08-18T19:17:24.07" personId="{BC61EF69-7E51-4185-AEB8-3660F71E3D17}" id="{DD46EA6F-CC9D-49A8-9AB2-ADDF86A1CC76}">
    <text>1 projeto foi indicado em 2020 e 2 em 2021
75% da meta de indicação
Todos aguardam licitação do Tomador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3" dT="2022-08-01T14:19:42.05" personId="{BC61EF69-7E51-4185-AEB8-3660F71E3D17}" id="{2EC51F45-01D2-40E3-8783-60BCD7F7AD6E}">
    <text>era 350.000</text>
  </threadedComment>
  <threadedComment ref="K3" dT="2022-08-01T14:49:27.07" personId="{BC61EF69-7E51-4185-AEB8-3660F71E3D17}" id="{7045BF49-12C1-4C1C-9143-02F81EF80B5B}" parentId="{2EC51F45-01D2-40E3-8783-60BCD7F7AD6E}">
    <text>1 + 2ª chamada
somei projeto SAAE Sorocaba de 557.312,32</text>
  </threadedComment>
  <threadedComment ref="K4" dT="2022-08-01T14:25:49.58" personId="{BC61EF69-7E51-4185-AEB8-3660F71E3D17}" id="{B7CD392A-BD5F-404F-AC7D-02AC0E5456D0}">
    <text>Era 30.000</text>
  </threadedComment>
  <threadedComment ref="K5" dT="2022-08-01T14:26:20.70" personId="{BC61EF69-7E51-4185-AEB8-3660F71E3D17}" id="{3CA127DB-D064-4C81-B0A7-BBD4B05B9B3E}">
    <text>Era 15.000</text>
  </threadedComment>
  <threadedComment ref="N6" dT="2022-08-01T14:26:45.15" personId="{BC61EF69-7E51-4185-AEB8-3660F71E3D17}" id="{FC30B2BD-7CD1-4C07-ADC3-9D848DA29615}">
    <text>Era 135.000</text>
  </threadedComment>
  <threadedComment ref="K7" dT="2022-08-01T14:27:07.41" personId="{BC61EF69-7E51-4185-AEB8-3660F71E3D17}" id="{E85002B1-1A72-463F-AA20-6DD4527A791F}">
    <text>Era 1.900.000</text>
  </threadedComment>
  <threadedComment ref="K9" dT="2022-08-01T14:27:42.47" personId="{BC61EF69-7E51-4185-AEB8-3660F71E3D17}" id="{1CBE98B7-184A-4B82-A73C-EE428B7E62F1}">
    <text>Era 2.475.000,00</text>
  </threadedComment>
  <threadedComment ref="L10" dT="2022-08-01T14:28:39.54" personId="{BC61EF69-7E51-4185-AEB8-3660F71E3D17}" id="{63C1F504-1475-469B-8391-C98BFF6255CC}">
    <text>Era 500.000</text>
  </threadedComment>
  <threadedComment ref="K11" dT="2022-08-01T14:29:16.05" personId="{BC61EF69-7E51-4185-AEB8-3660F71E3D17}" id="{57F9C5E1-F70D-4C3C-B243-0C98F6CEA10E}">
    <text>Era 250.000</text>
  </threadedComment>
  <threadedComment ref="K11" dT="2022-08-01T14:48:39.01" personId="{BC61EF69-7E51-4185-AEB8-3660F71E3D17}" id="{71EF8914-AA68-440C-AE07-B3F3923038A9}" parentId="{57F9C5E1-F70D-4C3C-B243-0C98F6CEA10E}">
    <text>1ª + 2ª chamada</text>
  </threadedComment>
  <threadedComment ref="K12" dT="2022-08-01T14:30:22.22" personId="{BC61EF69-7E51-4185-AEB8-3660F71E3D17}" id="{8C8B2015-C94F-46C0-9AFF-9B60D5F09129}">
    <text>Era 500.000</text>
  </threadedComment>
  <threadedComment ref="K13" dT="2022-08-01T14:30:50.22" personId="{BC61EF69-7E51-4185-AEB8-3660F71E3D17}" id="{5C931020-B9FE-41F8-BC43-014D2685F08F}">
    <text>Era 700.000</text>
  </threadedComment>
  <threadedComment ref="K14" dT="2022-08-01T14:31:23.60" personId="{BC61EF69-7E51-4185-AEB8-3660F71E3D17}" id="{3AA1CE73-684B-4181-B68C-E247CF03979E}">
    <text>Era 2.000.000</text>
  </threadedComment>
  <threadedComment ref="L15" dT="2022-08-01T14:39:10.26" personId="{BC61EF69-7E51-4185-AEB8-3660F71E3D17}" id="{58962E24-8DC2-42CD-ADF1-A18DB9575010}">
    <text>Era 150.000</text>
  </threadedComment>
  <threadedComment ref="K16" dT="2022-08-01T14:32:02.51" personId="{BC61EF69-7E51-4185-AEB8-3660F71E3D17}" id="{B3366D10-F92B-40F7-B7D2-01F4D80A15BF}">
    <text>Era 300.000</text>
  </threadedComment>
  <threadedComment ref="L16" dT="2022-08-01T14:46:34.40" personId="{BC61EF69-7E51-4185-AEB8-3660F71E3D17}" id="{0EC4E61F-A492-4D07-9560-2FE7BF944940}">
    <text>Era 0</text>
  </threadedComment>
  <threadedComment ref="L16" dT="2022-08-01T14:47:54.98" personId="{BC61EF69-7E51-4185-AEB8-3660F71E3D17}" id="{D6D28265-161E-4A37-AF31-90DB518F5CA8}" parentId="{0EC4E61F-A492-4D07-9560-2FE7BF944940}">
    <text>2ªchamada</text>
  </threadedComment>
  <threadedComment ref="L17" dT="2022-08-01T14:32:41.88" personId="{BC61EF69-7E51-4185-AEB8-3660F71E3D17}" id="{66BBA114-8D9D-4C15-AD9A-9CDC4894E249}">
    <text>Era 150.000</text>
  </threadedComment>
  <threadedComment ref="K23" dT="2022-08-01T14:20:39.16" personId="{BC61EF69-7E51-4185-AEB8-3660F71E3D17}" id="{D302C80C-4FC1-4443-B815-B06981CD49AB}">
    <text>Era 0</text>
  </threadedComment>
  <threadedComment ref="K27" dT="2022-08-01T18:43:48.55" personId="{BC61EF69-7E51-4185-AEB8-3660F71E3D17}" id="{7830FBE8-1691-4F94-A997-931D4358A615}">
    <text>Era 400.000</text>
  </threadedComment>
  <threadedComment ref="K28" dT="2022-08-01T18:56:35.23" personId="{BC61EF69-7E51-4185-AEB8-3660F71E3D17}" id="{78EA0ADF-A0EC-4A71-8E5B-C8A3BEFF854A}">
    <text>Era 3.000.000</text>
  </threadedComment>
  <threadedComment ref="K29" dT="2022-08-01T18:56:44.00" personId="{BC61EF69-7E51-4185-AEB8-3660F71E3D17}" id="{084A0B13-18C9-4EBA-A2CA-AB6AB1A2D057}">
    <text>Era 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S100"/>
  <sheetViews>
    <sheetView showGridLines="0" tabSelected="1" zoomScale="70" zoomScaleNormal="70" workbookViewId="0">
      <selection activeCell="E18" sqref="E18"/>
    </sheetView>
  </sheetViews>
  <sheetFormatPr defaultColWidth="9.140625" defaultRowHeight="15" x14ac:dyDescent="0.25"/>
  <cols>
    <col min="1" max="1" width="12.140625" style="165" bestFit="1" customWidth="1"/>
    <col min="2" max="2" width="9.140625" style="165"/>
    <col min="3" max="3" width="17.85546875" style="165" bestFit="1" customWidth="1"/>
    <col min="4" max="4" width="14.7109375" style="165" customWidth="1"/>
    <col min="5" max="5" width="39.85546875" style="166" customWidth="1"/>
    <col min="6" max="6" width="36.140625" style="165" customWidth="1"/>
    <col min="7" max="7" width="14.7109375" style="165" customWidth="1"/>
    <col min="8" max="8" width="16" style="165" bestFit="1" customWidth="1"/>
    <col min="9" max="9" width="18.140625" style="165" customWidth="1"/>
    <col min="10" max="10" width="19.42578125" style="166" customWidth="1"/>
    <col min="11" max="14" width="19.42578125" style="165" customWidth="1"/>
    <col min="15" max="15" width="20" style="165" bestFit="1" customWidth="1"/>
    <col min="16" max="16" width="27.140625" style="165" bestFit="1" customWidth="1"/>
    <col min="17" max="17" width="24" style="143" bestFit="1" customWidth="1"/>
    <col min="18" max="18" width="16.28515625" style="165" customWidth="1"/>
    <col min="19" max="19" width="69.140625" style="167" bestFit="1" customWidth="1"/>
    <col min="20" max="20" width="21.85546875" style="165" customWidth="1"/>
    <col min="21" max="21" width="5.28515625" style="165" customWidth="1"/>
    <col min="22" max="22" width="66.85546875" style="165" customWidth="1"/>
    <col min="23" max="16384" width="9.140625" style="165"/>
  </cols>
  <sheetData>
    <row r="1" spans="1:19" s="111" customFormat="1" ht="94.5" customHeight="1" x14ac:dyDescent="0.25">
      <c r="A1" s="67" t="s">
        <v>0</v>
      </c>
      <c r="B1" s="80" t="s">
        <v>1</v>
      </c>
      <c r="C1" s="81" t="s">
        <v>2</v>
      </c>
      <c r="D1" s="82" t="s">
        <v>3</v>
      </c>
      <c r="E1" s="70" t="s">
        <v>4</v>
      </c>
      <c r="F1" s="70" t="s">
        <v>5</v>
      </c>
      <c r="G1" s="169" t="s">
        <v>6</v>
      </c>
      <c r="H1" s="82" t="s">
        <v>7</v>
      </c>
      <c r="I1" s="81" t="s">
        <v>8</v>
      </c>
      <c r="J1" s="81" t="s">
        <v>9</v>
      </c>
      <c r="K1" s="83" t="s">
        <v>10</v>
      </c>
      <c r="L1" s="84" t="s">
        <v>11</v>
      </c>
      <c r="M1" s="83" t="s">
        <v>12</v>
      </c>
      <c r="N1" s="84" t="s">
        <v>13</v>
      </c>
      <c r="O1" s="81" t="s">
        <v>14</v>
      </c>
      <c r="P1" s="85" t="s">
        <v>15</v>
      </c>
      <c r="Q1" s="86" t="s">
        <v>16</v>
      </c>
      <c r="R1" s="86" t="s">
        <v>17</v>
      </c>
      <c r="S1" s="87" t="s">
        <v>18</v>
      </c>
    </row>
    <row r="2" spans="1:19" s="161" customFormat="1" ht="45" x14ac:dyDescent="0.25">
      <c r="A2" s="154" t="s">
        <v>19</v>
      </c>
      <c r="B2" s="156">
        <v>2021</v>
      </c>
      <c r="C2" s="141" t="s">
        <v>20</v>
      </c>
      <c r="D2" s="156" t="s">
        <v>21</v>
      </c>
      <c r="E2" s="157" t="s">
        <v>22</v>
      </c>
      <c r="F2" s="158" t="s">
        <v>23</v>
      </c>
      <c r="G2" s="170">
        <v>0</v>
      </c>
      <c r="H2" s="156" t="s">
        <v>24</v>
      </c>
      <c r="I2" s="156" t="s">
        <v>25</v>
      </c>
      <c r="J2" s="155" t="s">
        <v>26</v>
      </c>
      <c r="K2" s="159">
        <v>0</v>
      </c>
      <c r="L2" s="159">
        <v>250000</v>
      </c>
      <c r="M2" s="159">
        <v>0</v>
      </c>
      <c r="N2" s="159">
        <v>0</v>
      </c>
      <c r="O2" s="156"/>
      <c r="P2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250000</v>
      </c>
      <c r="Q2" s="159">
        <v>0</v>
      </c>
      <c r="R2" s="159">
        <v>0</v>
      </c>
      <c r="S2" s="155" t="s">
        <v>27</v>
      </c>
    </row>
    <row r="3" spans="1:19" s="161" customFormat="1" ht="45" x14ac:dyDescent="0.25">
      <c r="A3" s="154" t="s">
        <v>28</v>
      </c>
      <c r="B3" s="156">
        <v>2021</v>
      </c>
      <c r="C3" s="141" t="s">
        <v>20</v>
      </c>
      <c r="D3" s="156" t="s">
        <v>21</v>
      </c>
      <c r="E3" s="157" t="s">
        <v>29</v>
      </c>
      <c r="F3" s="158" t="s">
        <v>30</v>
      </c>
      <c r="G3" s="170"/>
      <c r="H3" s="156" t="s">
        <v>24</v>
      </c>
      <c r="I3" s="156"/>
      <c r="J3" s="155" t="s">
        <v>31</v>
      </c>
      <c r="K3" s="159">
        <v>0</v>
      </c>
      <c r="L3" s="159">
        <v>0</v>
      </c>
      <c r="M3" s="159">
        <v>0</v>
      </c>
      <c r="N3" s="159">
        <v>0</v>
      </c>
      <c r="O3" s="156"/>
      <c r="P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" s="159">
        <v>0</v>
      </c>
      <c r="R3" s="159">
        <v>0</v>
      </c>
      <c r="S3" s="155" t="s">
        <v>32</v>
      </c>
    </row>
    <row r="4" spans="1:19" s="161" customFormat="1" ht="75" x14ac:dyDescent="0.25">
      <c r="A4" s="154" t="s">
        <v>33</v>
      </c>
      <c r="B4" s="156">
        <v>2021</v>
      </c>
      <c r="C4" s="141" t="s">
        <v>34</v>
      </c>
      <c r="D4" s="156" t="s">
        <v>21</v>
      </c>
      <c r="E4" s="157" t="s">
        <v>35</v>
      </c>
      <c r="F4" s="158" t="s">
        <v>36</v>
      </c>
      <c r="G4" s="170">
        <v>0.2</v>
      </c>
      <c r="H4" s="156"/>
      <c r="I4" s="156"/>
      <c r="J4" s="155"/>
      <c r="K4" s="159">
        <v>400000</v>
      </c>
      <c r="L4" s="159">
        <v>0</v>
      </c>
      <c r="M4" s="159">
        <v>0</v>
      </c>
      <c r="N4" s="159">
        <v>0</v>
      </c>
      <c r="O4" s="156"/>
      <c r="P4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400000</v>
      </c>
      <c r="Q4" s="159">
        <f>400000+208221.06+387604+225170</f>
        <v>1220995.06</v>
      </c>
      <c r="R4" s="159"/>
      <c r="S4" s="155" t="s">
        <v>37</v>
      </c>
    </row>
    <row r="5" spans="1:19" s="161" customFormat="1" ht="60" x14ac:dyDescent="0.25">
      <c r="A5" s="154" t="s">
        <v>38</v>
      </c>
      <c r="B5" s="156">
        <v>2021</v>
      </c>
      <c r="C5" s="141" t="s">
        <v>39</v>
      </c>
      <c r="D5" s="156" t="s">
        <v>21</v>
      </c>
      <c r="E5" s="157" t="s">
        <v>40</v>
      </c>
      <c r="F5" s="157" t="s">
        <v>41</v>
      </c>
      <c r="G5" s="170"/>
      <c r="H5" s="156" t="s">
        <v>24</v>
      </c>
      <c r="I5" s="156" t="s">
        <v>25</v>
      </c>
      <c r="J5" s="155" t="s">
        <v>26</v>
      </c>
      <c r="K5" s="159">
        <v>900000</v>
      </c>
      <c r="L5" s="159">
        <v>0</v>
      </c>
      <c r="M5" s="159">
        <v>0</v>
      </c>
      <c r="N5" s="159">
        <v>0</v>
      </c>
      <c r="O5" s="156"/>
      <c r="P5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900000</v>
      </c>
      <c r="Q5" s="159">
        <v>0</v>
      </c>
      <c r="R5" s="159">
        <v>0</v>
      </c>
      <c r="S5" s="155" t="s">
        <v>42</v>
      </c>
    </row>
    <row r="6" spans="1:19" s="161" customFormat="1" ht="135" x14ac:dyDescent="0.25">
      <c r="A6" s="154" t="s">
        <v>43</v>
      </c>
      <c r="B6" s="156">
        <v>2021</v>
      </c>
      <c r="C6" s="141" t="s">
        <v>44</v>
      </c>
      <c r="D6" s="156" t="s">
        <v>45</v>
      </c>
      <c r="E6" s="157" t="s">
        <v>46</v>
      </c>
      <c r="F6" s="157" t="s">
        <v>47</v>
      </c>
      <c r="G6" s="170">
        <v>0.33</v>
      </c>
      <c r="H6" s="156"/>
      <c r="I6" s="156" t="s">
        <v>48</v>
      </c>
      <c r="J6" s="155" t="s">
        <v>49</v>
      </c>
      <c r="K6" s="159">
        <v>2000000</v>
      </c>
      <c r="L6" s="159">
        <v>0</v>
      </c>
      <c r="M6" s="159">
        <v>0</v>
      </c>
      <c r="N6" s="159">
        <v>0</v>
      </c>
      <c r="O6" s="156"/>
      <c r="P6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2000000</v>
      </c>
      <c r="Q6" s="159">
        <f>2558776.88+3872820.88+1362734.33+803060.6+2271424.89+2899685.96+919708.05+3317386.54</f>
        <v>18005598.129999999</v>
      </c>
      <c r="R6" s="159"/>
      <c r="S6" s="155" t="s">
        <v>50</v>
      </c>
    </row>
    <row r="7" spans="1:19" s="161" customFormat="1" ht="60" x14ac:dyDescent="0.25">
      <c r="A7" s="154" t="s">
        <v>51</v>
      </c>
      <c r="B7" s="156">
        <v>2021</v>
      </c>
      <c r="C7" s="156" t="s">
        <v>44</v>
      </c>
      <c r="D7" s="156" t="s">
        <v>45</v>
      </c>
      <c r="E7" s="157" t="s">
        <v>46</v>
      </c>
      <c r="F7" s="157" t="s">
        <v>52</v>
      </c>
      <c r="G7" s="170"/>
      <c r="H7" s="156"/>
      <c r="I7" s="156"/>
      <c r="J7" s="155" t="s">
        <v>31</v>
      </c>
      <c r="K7" s="159">
        <v>0</v>
      </c>
      <c r="L7" s="159">
        <v>0</v>
      </c>
      <c r="M7" s="159">
        <v>0</v>
      </c>
      <c r="N7" s="159">
        <v>0</v>
      </c>
      <c r="O7" s="156"/>
      <c r="P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" s="159">
        <v>0</v>
      </c>
      <c r="R7" s="159">
        <v>0</v>
      </c>
      <c r="S7" s="155" t="s">
        <v>32</v>
      </c>
    </row>
    <row r="8" spans="1:19" s="161" customFormat="1" ht="60" x14ac:dyDescent="0.25">
      <c r="A8" s="154" t="s">
        <v>53</v>
      </c>
      <c r="B8" s="156">
        <v>2021</v>
      </c>
      <c r="C8" s="156" t="s">
        <v>54</v>
      </c>
      <c r="D8" s="156" t="s">
        <v>45</v>
      </c>
      <c r="E8" s="157" t="s">
        <v>55</v>
      </c>
      <c r="F8" s="157" t="s">
        <v>56</v>
      </c>
      <c r="G8" s="170">
        <v>0.4</v>
      </c>
      <c r="H8" s="156" t="s">
        <v>48</v>
      </c>
      <c r="I8" s="156" t="s">
        <v>48</v>
      </c>
      <c r="J8" s="155" t="s">
        <v>57</v>
      </c>
      <c r="K8" s="159">
        <v>500000</v>
      </c>
      <c r="L8" s="159">
        <v>0</v>
      </c>
      <c r="M8" s="159">
        <v>0</v>
      </c>
      <c r="N8" s="159">
        <v>0</v>
      </c>
      <c r="O8" s="156"/>
      <c r="P8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500000</v>
      </c>
      <c r="Q8" s="159">
        <f>488086.48+764634.26+295988</f>
        <v>1548708.74</v>
      </c>
      <c r="R8" s="159">
        <v>290068.24</v>
      </c>
      <c r="S8" s="155" t="s">
        <v>58</v>
      </c>
    </row>
    <row r="9" spans="1:19" s="161" customFormat="1" ht="60" x14ac:dyDescent="0.25">
      <c r="A9" s="154" t="s">
        <v>59</v>
      </c>
      <c r="B9" s="156">
        <v>2021</v>
      </c>
      <c r="C9" s="156" t="s">
        <v>60</v>
      </c>
      <c r="D9" s="156" t="s">
        <v>45</v>
      </c>
      <c r="E9" s="157" t="s">
        <v>61</v>
      </c>
      <c r="F9" s="157" t="s">
        <v>62</v>
      </c>
      <c r="G9" s="170">
        <v>0</v>
      </c>
      <c r="H9" s="156" t="s">
        <v>48</v>
      </c>
      <c r="I9" s="156"/>
      <c r="J9" s="155" t="s">
        <v>31</v>
      </c>
      <c r="K9" s="159">
        <v>1000000</v>
      </c>
      <c r="L9" s="159">
        <v>0</v>
      </c>
      <c r="M9" s="159">
        <v>0</v>
      </c>
      <c r="N9" s="159">
        <v>0</v>
      </c>
      <c r="O9" s="156"/>
      <c r="P9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1000000</v>
      </c>
      <c r="Q9" s="159">
        <v>0</v>
      </c>
      <c r="R9" s="159">
        <v>0</v>
      </c>
      <c r="S9" s="155" t="s">
        <v>27</v>
      </c>
    </row>
    <row r="10" spans="1:19" s="161" customFormat="1" ht="75" x14ac:dyDescent="0.25">
      <c r="A10" s="154" t="s">
        <v>63</v>
      </c>
      <c r="B10" s="156">
        <v>2021</v>
      </c>
      <c r="C10" s="156" t="s">
        <v>64</v>
      </c>
      <c r="D10" s="156" t="s">
        <v>45</v>
      </c>
      <c r="E10" s="157" t="s">
        <v>65</v>
      </c>
      <c r="F10" s="157" t="s">
        <v>66</v>
      </c>
      <c r="G10" s="170">
        <v>0.4</v>
      </c>
      <c r="H10" s="156" t="s">
        <v>48</v>
      </c>
      <c r="I10" s="156" t="s">
        <v>48</v>
      </c>
      <c r="J10" s="155" t="s">
        <v>67</v>
      </c>
      <c r="K10" s="159">
        <v>800000</v>
      </c>
      <c r="L10" s="159">
        <v>0</v>
      </c>
      <c r="M10" s="159">
        <v>0</v>
      </c>
      <c r="N10" s="159">
        <v>0</v>
      </c>
      <c r="O10" s="156"/>
      <c r="P10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800000</v>
      </c>
      <c r="Q10" s="159">
        <f>585153.68+634245.27+2220454.72</f>
        <v>3439853.6700000004</v>
      </c>
      <c r="R10" s="159">
        <v>589362.44999999995</v>
      </c>
      <c r="S10" s="155" t="s">
        <v>68</v>
      </c>
    </row>
    <row r="11" spans="1:19" s="161" customFormat="1" ht="45" x14ac:dyDescent="0.25">
      <c r="A11" s="154" t="s">
        <v>69</v>
      </c>
      <c r="B11" s="156">
        <v>2021</v>
      </c>
      <c r="C11" s="156" t="s">
        <v>70</v>
      </c>
      <c r="D11" s="156" t="s">
        <v>45</v>
      </c>
      <c r="E11" s="157" t="s">
        <v>71</v>
      </c>
      <c r="F11" s="157" t="s">
        <v>72</v>
      </c>
      <c r="G11" s="170">
        <v>7.0000000000000007E-2</v>
      </c>
      <c r="H11" s="156" t="s">
        <v>48</v>
      </c>
      <c r="I11" s="156" t="s">
        <v>48</v>
      </c>
      <c r="J11" s="155" t="s">
        <v>73</v>
      </c>
      <c r="K11" s="159">
        <v>500000</v>
      </c>
      <c r="L11" s="159">
        <v>0</v>
      </c>
      <c r="M11" s="159">
        <v>0</v>
      </c>
      <c r="N11" s="159">
        <v>0</v>
      </c>
      <c r="O11" s="156"/>
      <c r="P11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500000</v>
      </c>
      <c r="Q11" s="159">
        <v>402330.54</v>
      </c>
      <c r="R11" s="159">
        <v>0</v>
      </c>
      <c r="S11" s="155" t="s">
        <v>74</v>
      </c>
    </row>
    <row r="12" spans="1:19" s="161" customFormat="1" ht="60" x14ac:dyDescent="0.25">
      <c r="A12" s="154" t="s">
        <v>75</v>
      </c>
      <c r="B12" s="156">
        <v>2021</v>
      </c>
      <c r="C12" s="156" t="s">
        <v>76</v>
      </c>
      <c r="D12" s="156" t="s">
        <v>45</v>
      </c>
      <c r="E12" s="157" t="s">
        <v>77</v>
      </c>
      <c r="F12" s="157" t="s">
        <v>78</v>
      </c>
      <c r="G12" s="170">
        <v>0.15</v>
      </c>
      <c r="H12" s="156" t="s">
        <v>48</v>
      </c>
      <c r="I12" s="156" t="s">
        <v>48</v>
      </c>
      <c r="J12" s="155" t="s">
        <v>79</v>
      </c>
      <c r="K12" s="159">
        <v>500000</v>
      </c>
      <c r="L12" s="159">
        <v>0</v>
      </c>
      <c r="M12" s="159">
        <v>0</v>
      </c>
      <c r="N12" s="159">
        <v>0</v>
      </c>
      <c r="O12" s="156"/>
      <c r="P12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500000</v>
      </c>
      <c r="Q12" s="159">
        <f>341902.08+491131.02+329164.56</f>
        <v>1162197.6600000001</v>
      </c>
      <c r="R12" s="159">
        <v>0</v>
      </c>
      <c r="S12" s="155" t="s">
        <v>342</v>
      </c>
    </row>
    <row r="13" spans="1:19" s="161" customFormat="1" ht="45" x14ac:dyDescent="0.25">
      <c r="A13" s="154" t="s">
        <v>80</v>
      </c>
      <c r="B13" s="156">
        <v>2021</v>
      </c>
      <c r="C13" s="156" t="s">
        <v>81</v>
      </c>
      <c r="D13" s="156" t="s">
        <v>82</v>
      </c>
      <c r="E13" s="157" t="s">
        <v>83</v>
      </c>
      <c r="F13" s="157" t="s">
        <v>84</v>
      </c>
      <c r="G13" s="170">
        <v>0</v>
      </c>
      <c r="H13" s="156" t="s">
        <v>48</v>
      </c>
      <c r="I13" s="156"/>
      <c r="J13" s="155" t="s">
        <v>31</v>
      </c>
      <c r="K13" s="159">
        <v>700000</v>
      </c>
      <c r="L13" s="159">
        <v>0</v>
      </c>
      <c r="M13" s="159">
        <v>0</v>
      </c>
      <c r="N13" s="159">
        <v>0</v>
      </c>
      <c r="O13" s="156"/>
      <c r="P13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700000</v>
      </c>
      <c r="Q13" s="159">
        <v>0</v>
      </c>
      <c r="R13" s="159">
        <v>0</v>
      </c>
      <c r="S13" s="155" t="s">
        <v>27</v>
      </c>
    </row>
    <row r="14" spans="1:19" s="161" customFormat="1" ht="75" x14ac:dyDescent="0.25">
      <c r="A14" s="154" t="s">
        <v>85</v>
      </c>
      <c r="B14" s="156">
        <v>2021</v>
      </c>
      <c r="C14" s="156" t="s">
        <v>86</v>
      </c>
      <c r="D14" s="156" t="s">
        <v>82</v>
      </c>
      <c r="E14" s="157" t="s">
        <v>87</v>
      </c>
      <c r="F14" s="157" t="s">
        <v>88</v>
      </c>
      <c r="G14" s="170"/>
      <c r="H14" s="156" t="s">
        <v>24</v>
      </c>
      <c r="I14" s="156"/>
      <c r="J14" s="155" t="s">
        <v>31</v>
      </c>
      <c r="K14" s="159">
        <v>0</v>
      </c>
      <c r="L14" s="159">
        <v>0</v>
      </c>
      <c r="M14" s="159">
        <v>0</v>
      </c>
      <c r="N14" s="159">
        <v>0</v>
      </c>
      <c r="O14" s="156"/>
      <c r="P1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4" s="159">
        <v>0</v>
      </c>
      <c r="R14" s="159">
        <v>0</v>
      </c>
      <c r="S14" s="155" t="s">
        <v>32</v>
      </c>
    </row>
    <row r="15" spans="1:19" s="161" customFormat="1" ht="60" x14ac:dyDescent="0.25">
      <c r="A15" s="154" t="s">
        <v>89</v>
      </c>
      <c r="B15" s="156">
        <v>2021</v>
      </c>
      <c r="C15" s="156" t="s">
        <v>90</v>
      </c>
      <c r="D15" s="156" t="s">
        <v>82</v>
      </c>
      <c r="E15" s="157" t="s">
        <v>91</v>
      </c>
      <c r="F15" s="157" t="s">
        <v>92</v>
      </c>
      <c r="G15" s="170"/>
      <c r="H15" s="156" t="s">
        <v>48</v>
      </c>
      <c r="I15" s="156"/>
      <c r="J15" s="155" t="s">
        <v>31</v>
      </c>
      <c r="K15" s="159">
        <v>0</v>
      </c>
      <c r="L15" s="159">
        <v>0</v>
      </c>
      <c r="M15" s="159">
        <v>0</v>
      </c>
      <c r="N15" s="159">
        <v>0</v>
      </c>
      <c r="O15" s="156"/>
      <c r="P1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5" s="159">
        <v>0</v>
      </c>
      <c r="R15" s="159">
        <v>0</v>
      </c>
      <c r="S15" s="155" t="s">
        <v>32</v>
      </c>
    </row>
    <row r="16" spans="1:19" s="161" customFormat="1" ht="75" x14ac:dyDescent="0.25">
      <c r="A16" s="154" t="s">
        <v>93</v>
      </c>
      <c r="B16" s="156">
        <v>2021</v>
      </c>
      <c r="C16" s="156" t="s">
        <v>90</v>
      </c>
      <c r="D16" s="156" t="s">
        <v>82</v>
      </c>
      <c r="E16" s="157" t="s">
        <v>91</v>
      </c>
      <c r="F16" s="157" t="s">
        <v>94</v>
      </c>
      <c r="G16" s="170">
        <v>0.1</v>
      </c>
      <c r="H16" s="156" t="s">
        <v>48</v>
      </c>
      <c r="I16" s="156" t="s">
        <v>48</v>
      </c>
      <c r="J16" s="155" t="s">
        <v>95</v>
      </c>
      <c r="K16" s="159">
        <v>0</v>
      </c>
      <c r="L16" s="159">
        <v>300000</v>
      </c>
      <c r="M16" s="159">
        <v>0</v>
      </c>
      <c r="N16" s="159">
        <v>0</v>
      </c>
      <c r="O16" s="156"/>
      <c r="P16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300000</v>
      </c>
      <c r="Q16" s="159">
        <f>162000+250000</f>
        <v>412000</v>
      </c>
      <c r="R16" s="159">
        <v>0</v>
      </c>
      <c r="S16" s="155" t="s">
        <v>96</v>
      </c>
    </row>
    <row r="17" spans="1:19" s="161" customFormat="1" ht="45" x14ac:dyDescent="0.25">
      <c r="A17" s="154" t="s">
        <v>97</v>
      </c>
      <c r="B17" s="156">
        <v>2021</v>
      </c>
      <c r="C17" s="156" t="s">
        <v>98</v>
      </c>
      <c r="D17" s="156" t="s">
        <v>82</v>
      </c>
      <c r="E17" s="157" t="s">
        <v>99</v>
      </c>
      <c r="F17" s="157" t="s">
        <v>100</v>
      </c>
      <c r="G17" s="170">
        <v>0</v>
      </c>
      <c r="H17" s="156" t="s">
        <v>24</v>
      </c>
      <c r="I17" s="156" t="s">
        <v>25</v>
      </c>
      <c r="J17" s="155" t="s">
        <v>26</v>
      </c>
      <c r="K17" s="159">
        <v>0</v>
      </c>
      <c r="L17" s="159">
        <v>150000</v>
      </c>
      <c r="M17" s="159">
        <v>0</v>
      </c>
      <c r="N17" s="159">
        <v>0</v>
      </c>
      <c r="O17" s="156"/>
      <c r="P17" s="160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150000</v>
      </c>
      <c r="Q17" s="159">
        <v>174970</v>
      </c>
      <c r="R17" s="159">
        <v>0</v>
      </c>
      <c r="S17" s="155" t="s">
        <v>101</v>
      </c>
    </row>
    <row r="18" spans="1:19" s="161" customFormat="1" ht="45" x14ac:dyDescent="0.25">
      <c r="A18" s="154" t="s">
        <v>102</v>
      </c>
      <c r="B18" s="156">
        <v>2021</v>
      </c>
      <c r="C18" s="156" t="s">
        <v>98</v>
      </c>
      <c r="D18" s="156" t="s">
        <v>82</v>
      </c>
      <c r="E18" s="157" t="s">
        <v>99</v>
      </c>
      <c r="F18" s="157" t="s">
        <v>100</v>
      </c>
      <c r="G18" s="170"/>
      <c r="H18" s="156" t="s">
        <v>24</v>
      </c>
      <c r="I18" s="156"/>
      <c r="J18" s="155" t="s">
        <v>31</v>
      </c>
      <c r="K18" s="159">
        <v>0</v>
      </c>
      <c r="L18" s="159">
        <v>0</v>
      </c>
      <c r="M18" s="159">
        <v>0</v>
      </c>
      <c r="N18" s="159">
        <v>0</v>
      </c>
      <c r="O18" s="156"/>
      <c r="P1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59">
        <v>0</v>
      </c>
      <c r="R18" s="159">
        <v>0</v>
      </c>
      <c r="S18" s="155" t="s">
        <v>32</v>
      </c>
    </row>
    <row r="19" spans="1:19" s="161" customFormat="1" x14ac:dyDescent="0.25">
      <c r="A19" s="156"/>
      <c r="B19" s="156"/>
      <c r="C19" s="156"/>
      <c r="D19" s="156"/>
      <c r="E19" s="162"/>
      <c r="F19" s="162"/>
      <c r="G19" s="170"/>
      <c r="H19" s="156"/>
      <c r="I19" s="156"/>
      <c r="J19" s="155"/>
      <c r="K19" s="159"/>
      <c r="L19" s="156"/>
      <c r="M19" s="159"/>
      <c r="N19" s="159"/>
      <c r="O19" s="156"/>
      <c r="P1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59"/>
      <c r="R19" s="159"/>
      <c r="S19" s="155"/>
    </row>
    <row r="20" spans="1:19" s="161" customFormat="1" x14ac:dyDescent="0.25">
      <c r="A20" s="156"/>
      <c r="B20" s="156"/>
      <c r="C20" s="156"/>
      <c r="D20" s="156"/>
      <c r="E20" s="155"/>
      <c r="F20" s="155"/>
      <c r="G20" s="170"/>
      <c r="H20" s="156"/>
      <c r="I20" s="156"/>
      <c r="J20" s="155"/>
      <c r="K20" s="159"/>
      <c r="L20" s="156"/>
      <c r="M20" s="156"/>
      <c r="N20" s="156"/>
      <c r="O20" s="156"/>
      <c r="P2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59"/>
      <c r="R20" s="159"/>
      <c r="S20" s="155"/>
    </row>
    <row r="21" spans="1:19" s="161" customFormat="1" x14ac:dyDescent="0.25">
      <c r="A21" s="156"/>
      <c r="B21" s="156"/>
      <c r="C21" s="156"/>
      <c r="D21" s="156"/>
      <c r="E21" s="155"/>
      <c r="F21" s="155"/>
      <c r="G21" s="170"/>
      <c r="H21" s="156"/>
      <c r="I21" s="156"/>
      <c r="J21" s="155"/>
      <c r="K21" s="159"/>
      <c r="L21" s="156"/>
      <c r="M21" s="156"/>
      <c r="N21" s="156"/>
      <c r="O21" s="156"/>
      <c r="P2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59"/>
      <c r="R21" s="159"/>
      <c r="S21" s="155"/>
    </row>
    <row r="22" spans="1:19" s="161" customFormat="1" x14ac:dyDescent="0.25">
      <c r="A22" s="156"/>
      <c r="B22" s="156"/>
      <c r="C22" s="156"/>
      <c r="D22" s="156"/>
      <c r="E22" s="155"/>
      <c r="F22" s="155"/>
      <c r="G22" s="170"/>
      <c r="H22" s="156"/>
      <c r="I22" s="156"/>
      <c r="J22" s="155"/>
      <c r="K22" s="159"/>
      <c r="L22" s="156"/>
      <c r="M22" s="156"/>
      <c r="N22" s="156"/>
      <c r="O22" s="156"/>
      <c r="P2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59"/>
      <c r="R22" s="159"/>
      <c r="S22" s="155"/>
    </row>
    <row r="23" spans="1:19" s="161" customFormat="1" x14ac:dyDescent="0.25">
      <c r="A23" s="156"/>
      <c r="B23" s="156"/>
      <c r="C23" s="156"/>
      <c r="D23" s="156"/>
      <c r="E23" s="155"/>
      <c r="F23" s="155"/>
      <c r="G23" s="170"/>
      <c r="H23" s="156"/>
      <c r="I23" s="156"/>
      <c r="J23" s="155"/>
      <c r="K23" s="159"/>
      <c r="L23" s="156"/>
      <c r="M23" s="156"/>
      <c r="N23" s="156"/>
      <c r="O23" s="156"/>
      <c r="P2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59"/>
      <c r="R23" s="159"/>
      <c r="S23" s="155"/>
    </row>
    <row r="24" spans="1:19" s="161" customFormat="1" x14ac:dyDescent="0.25">
      <c r="A24" s="156"/>
      <c r="B24" s="156"/>
      <c r="C24" s="156"/>
      <c r="D24" s="156"/>
      <c r="E24" s="155"/>
      <c r="F24" s="155"/>
      <c r="G24" s="170"/>
      <c r="H24" s="156"/>
      <c r="I24" s="156"/>
      <c r="J24" s="155"/>
      <c r="K24" s="159"/>
      <c r="L24" s="156"/>
      <c r="M24" s="156"/>
      <c r="N24" s="156"/>
      <c r="O24" s="156"/>
      <c r="P2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59"/>
      <c r="R24" s="159"/>
      <c r="S24" s="155"/>
    </row>
    <row r="25" spans="1:19" s="161" customFormat="1" x14ac:dyDescent="0.25">
      <c r="A25" s="156"/>
      <c r="B25" s="156"/>
      <c r="C25" s="156"/>
      <c r="D25" s="156"/>
      <c r="E25" s="155"/>
      <c r="F25" s="155"/>
      <c r="G25" s="170"/>
      <c r="H25" s="156"/>
      <c r="I25" s="156"/>
      <c r="J25" s="155"/>
      <c r="K25" s="159"/>
      <c r="L25" s="156"/>
      <c r="M25" s="156"/>
      <c r="N25" s="156"/>
      <c r="O25" s="156"/>
      <c r="P2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59"/>
      <c r="R25" s="159"/>
      <c r="S25" s="155"/>
    </row>
    <row r="26" spans="1:19" s="161" customFormat="1" x14ac:dyDescent="0.25">
      <c r="A26" s="156"/>
      <c r="B26" s="156"/>
      <c r="C26" s="156"/>
      <c r="D26" s="156"/>
      <c r="E26" s="155"/>
      <c r="F26" s="155"/>
      <c r="G26" s="170"/>
      <c r="H26" s="156"/>
      <c r="I26" s="156"/>
      <c r="J26" s="155"/>
      <c r="K26" s="159"/>
      <c r="L26" s="156"/>
      <c r="M26" s="156"/>
      <c r="N26" s="156"/>
      <c r="O26" s="156"/>
      <c r="P2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59"/>
      <c r="R26" s="159"/>
      <c r="S26" s="155"/>
    </row>
    <row r="27" spans="1:19" s="161" customFormat="1" x14ac:dyDescent="0.25">
      <c r="A27" s="156"/>
      <c r="B27" s="156"/>
      <c r="C27" s="156"/>
      <c r="D27" s="156"/>
      <c r="E27" s="155"/>
      <c r="F27" s="155"/>
      <c r="G27" s="170"/>
      <c r="H27" s="156"/>
      <c r="I27" s="156"/>
      <c r="J27" s="155"/>
      <c r="K27" s="159"/>
      <c r="L27" s="156"/>
      <c r="M27" s="156"/>
      <c r="N27" s="156"/>
      <c r="O27" s="156"/>
      <c r="P2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59"/>
      <c r="R27" s="159"/>
      <c r="S27" s="155"/>
    </row>
    <row r="28" spans="1:19" s="161" customFormat="1" x14ac:dyDescent="0.25">
      <c r="A28" s="156"/>
      <c r="B28" s="156"/>
      <c r="C28" s="156"/>
      <c r="D28" s="156"/>
      <c r="E28" s="155"/>
      <c r="F28" s="155"/>
      <c r="G28" s="170"/>
      <c r="H28" s="156"/>
      <c r="I28" s="156"/>
      <c r="J28" s="155"/>
      <c r="K28" s="159"/>
      <c r="L28" s="156"/>
      <c r="M28" s="156"/>
      <c r="N28" s="156"/>
      <c r="O28" s="156"/>
      <c r="P2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59"/>
      <c r="R28" s="159"/>
      <c r="S28" s="155"/>
    </row>
    <row r="29" spans="1:19" s="161" customFormat="1" x14ac:dyDescent="0.25">
      <c r="A29" s="156"/>
      <c r="B29" s="156"/>
      <c r="C29" s="156"/>
      <c r="D29" s="156"/>
      <c r="E29" s="155"/>
      <c r="F29" s="155"/>
      <c r="G29" s="170"/>
      <c r="H29" s="156"/>
      <c r="I29" s="156"/>
      <c r="J29" s="155"/>
      <c r="K29" s="159"/>
      <c r="L29" s="156"/>
      <c r="M29" s="156"/>
      <c r="N29" s="156"/>
      <c r="O29" s="156"/>
      <c r="P2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59"/>
      <c r="R29" s="159"/>
      <c r="S29" s="155"/>
    </row>
    <row r="30" spans="1:19" s="161" customFormat="1" x14ac:dyDescent="0.25">
      <c r="A30" s="156"/>
      <c r="B30" s="156"/>
      <c r="C30" s="156"/>
      <c r="D30" s="156"/>
      <c r="E30" s="155"/>
      <c r="F30" s="155"/>
      <c r="G30" s="170"/>
      <c r="H30" s="156"/>
      <c r="I30" s="156"/>
      <c r="J30" s="155"/>
      <c r="K30" s="159"/>
      <c r="L30" s="156"/>
      <c r="M30" s="156"/>
      <c r="N30" s="156"/>
      <c r="O30" s="156"/>
      <c r="P3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59"/>
      <c r="R30" s="159"/>
      <c r="S30" s="155"/>
    </row>
    <row r="31" spans="1:19" s="161" customFormat="1" x14ac:dyDescent="0.25">
      <c r="A31" s="156"/>
      <c r="B31" s="156"/>
      <c r="C31" s="156"/>
      <c r="D31" s="156"/>
      <c r="E31" s="155"/>
      <c r="F31" s="155"/>
      <c r="G31" s="170"/>
      <c r="H31" s="156"/>
      <c r="I31" s="156"/>
      <c r="J31" s="155"/>
      <c r="K31" s="159"/>
      <c r="L31" s="156"/>
      <c r="M31" s="156"/>
      <c r="N31" s="156"/>
      <c r="O31" s="156"/>
      <c r="P3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59"/>
      <c r="R31" s="159"/>
      <c r="S31" s="155"/>
    </row>
    <row r="32" spans="1:19" s="161" customFormat="1" x14ac:dyDescent="0.25">
      <c r="A32" s="156"/>
      <c r="B32" s="156"/>
      <c r="C32" s="156"/>
      <c r="D32" s="156"/>
      <c r="E32" s="155"/>
      <c r="F32" s="155"/>
      <c r="G32" s="170"/>
      <c r="H32" s="156"/>
      <c r="I32" s="156"/>
      <c r="J32" s="155"/>
      <c r="K32" s="159"/>
      <c r="L32" s="156"/>
      <c r="M32" s="156"/>
      <c r="N32" s="156"/>
      <c r="O32" s="156"/>
      <c r="P3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59"/>
      <c r="R32" s="159"/>
      <c r="S32" s="155"/>
    </row>
    <row r="33" spans="1:19" s="161" customFormat="1" x14ac:dyDescent="0.25">
      <c r="A33" s="156"/>
      <c r="B33" s="156"/>
      <c r="C33" s="156"/>
      <c r="D33" s="156"/>
      <c r="E33" s="155"/>
      <c r="F33" s="155"/>
      <c r="G33" s="170"/>
      <c r="H33" s="156"/>
      <c r="I33" s="156"/>
      <c r="J33" s="155"/>
      <c r="K33" s="159"/>
      <c r="L33" s="156"/>
      <c r="M33" s="156"/>
      <c r="N33" s="156"/>
      <c r="O33" s="156"/>
      <c r="P3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59"/>
      <c r="R33" s="159"/>
      <c r="S33" s="155"/>
    </row>
    <row r="34" spans="1:19" s="161" customFormat="1" x14ac:dyDescent="0.25">
      <c r="A34" s="156"/>
      <c r="B34" s="156"/>
      <c r="C34" s="156"/>
      <c r="D34" s="156"/>
      <c r="E34" s="155"/>
      <c r="F34" s="155"/>
      <c r="G34" s="170"/>
      <c r="H34" s="156"/>
      <c r="I34" s="156"/>
      <c r="J34" s="155"/>
      <c r="K34" s="159"/>
      <c r="L34" s="156"/>
      <c r="M34" s="156"/>
      <c r="N34" s="156"/>
      <c r="O34" s="156"/>
      <c r="P3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59"/>
      <c r="R34" s="159"/>
      <c r="S34" s="155"/>
    </row>
    <row r="35" spans="1:19" s="161" customFormat="1" x14ac:dyDescent="0.25">
      <c r="A35" s="156"/>
      <c r="B35" s="156"/>
      <c r="C35" s="156"/>
      <c r="D35" s="156"/>
      <c r="E35" s="155"/>
      <c r="F35" s="156"/>
      <c r="G35" s="170"/>
      <c r="H35" s="156"/>
      <c r="I35" s="156"/>
      <c r="J35" s="155"/>
      <c r="K35" s="159"/>
      <c r="L35" s="156"/>
      <c r="M35" s="156"/>
      <c r="N35" s="156"/>
      <c r="O35" s="156"/>
      <c r="P3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59"/>
      <c r="R35" s="159"/>
      <c r="S35" s="155"/>
    </row>
    <row r="36" spans="1:19" s="161" customFormat="1" x14ac:dyDescent="0.25">
      <c r="A36" s="156"/>
      <c r="B36" s="156"/>
      <c r="C36" s="156"/>
      <c r="D36" s="156"/>
      <c r="E36" s="155"/>
      <c r="F36" s="156"/>
      <c r="G36" s="170"/>
      <c r="H36" s="156"/>
      <c r="I36" s="156"/>
      <c r="J36" s="155"/>
      <c r="K36" s="159"/>
      <c r="L36" s="156"/>
      <c r="M36" s="156"/>
      <c r="N36" s="156"/>
      <c r="O36" s="156"/>
      <c r="P3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59"/>
      <c r="R36" s="159"/>
      <c r="S36" s="155"/>
    </row>
    <row r="37" spans="1:19" s="161" customFormat="1" x14ac:dyDescent="0.25">
      <c r="A37" s="156"/>
      <c r="B37" s="156"/>
      <c r="C37" s="156"/>
      <c r="D37" s="156"/>
      <c r="E37" s="155"/>
      <c r="F37" s="156"/>
      <c r="G37" s="170"/>
      <c r="H37" s="156"/>
      <c r="I37" s="156"/>
      <c r="J37" s="155"/>
      <c r="K37" s="159"/>
      <c r="L37" s="156"/>
      <c r="M37" s="156"/>
      <c r="N37" s="156"/>
      <c r="O37" s="156"/>
      <c r="P3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59"/>
      <c r="R37" s="159"/>
      <c r="S37" s="155"/>
    </row>
    <row r="38" spans="1:19" s="161" customFormat="1" x14ac:dyDescent="0.25">
      <c r="A38" s="156"/>
      <c r="B38" s="156"/>
      <c r="C38" s="156"/>
      <c r="D38" s="156"/>
      <c r="E38" s="155"/>
      <c r="F38" s="156"/>
      <c r="G38" s="170"/>
      <c r="H38" s="156"/>
      <c r="I38" s="156"/>
      <c r="J38" s="155"/>
      <c r="K38" s="159"/>
      <c r="L38" s="156"/>
      <c r="M38" s="156"/>
      <c r="N38" s="156"/>
      <c r="O38" s="156"/>
      <c r="P3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59"/>
      <c r="R38" s="159"/>
      <c r="S38" s="155"/>
    </row>
    <row r="39" spans="1:19" s="161" customFormat="1" x14ac:dyDescent="0.25">
      <c r="A39" s="156"/>
      <c r="B39" s="156"/>
      <c r="C39" s="156"/>
      <c r="D39" s="156"/>
      <c r="E39" s="155"/>
      <c r="F39" s="156"/>
      <c r="G39" s="170"/>
      <c r="H39" s="156"/>
      <c r="I39" s="156"/>
      <c r="J39" s="155"/>
      <c r="K39" s="159"/>
      <c r="L39" s="156"/>
      <c r="M39" s="156"/>
      <c r="N39" s="156"/>
      <c r="O39" s="156"/>
      <c r="P3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59"/>
      <c r="R39" s="159"/>
      <c r="S39" s="155"/>
    </row>
    <row r="40" spans="1:19" s="161" customFormat="1" x14ac:dyDescent="0.25">
      <c r="A40" s="156"/>
      <c r="B40" s="156"/>
      <c r="C40" s="156"/>
      <c r="D40" s="156"/>
      <c r="E40" s="155"/>
      <c r="F40" s="156"/>
      <c r="G40" s="170"/>
      <c r="H40" s="156"/>
      <c r="I40" s="156"/>
      <c r="J40" s="155"/>
      <c r="K40" s="159"/>
      <c r="L40" s="156"/>
      <c r="M40" s="156"/>
      <c r="N40" s="156"/>
      <c r="O40" s="156"/>
      <c r="P4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59"/>
      <c r="R40" s="159"/>
      <c r="S40" s="155"/>
    </row>
    <row r="41" spans="1:19" s="161" customFormat="1" x14ac:dyDescent="0.25">
      <c r="A41" s="156"/>
      <c r="B41" s="156"/>
      <c r="C41" s="156"/>
      <c r="D41" s="156"/>
      <c r="E41" s="155"/>
      <c r="F41" s="156"/>
      <c r="G41" s="170"/>
      <c r="H41" s="156"/>
      <c r="I41" s="156"/>
      <c r="J41" s="155"/>
      <c r="K41" s="159"/>
      <c r="L41" s="156"/>
      <c r="M41" s="156"/>
      <c r="N41" s="156"/>
      <c r="O41" s="156"/>
      <c r="P4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59"/>
      <c r="R41" s="159"/>
      <c r="S41" s="155"/>
    </row>
    <row r="42" spans="1:19" s="161" customFormat="1" x14ac:dyDescent="0.25">
      <c r="A42" s="156"/>
      <c r="B42" s="156"/>
      <c r="C42" s="156"/>
      <c r="D42" s="156"/>
      <c r="E42" s="155"/>
      <c r="F42" s="156"/>
      <c r="G42" s="170"/>
      <c r="H42" s="156"/>
      <c r="I42" s="156"/>
      <c r="J42" s="155"/>
      <c r="K42" s="159"/>
      <c r="L42" s="156"/>
      <c r="M42" s="156"/>
      <c r="N42" s="156"/>
      <c r="O42" s="156"/>
      <c r="P4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59"/>
      <c r="R42" s="159"/>
      <c r="S42" s="155"/>
    </row>
    <row r="43" spans="1:19" s="161" customFormat="1" x14ac:dyDescent="0.25">
      <c r="A43" s="156"/>
      <c r="B43" s="156"/>
      <c r="C43" s="156"/>
      <c r="D43" s="156"/>
      <c r="E43" s="155"/>
      <c r="F43" s="156"/>
      <c r="G43" s="170"/>
      <c r="H43" s="156"/>
      <c r="I43" s="156"/>
      <c r="J43" s="155"/>
      <c r="K43" s="159"/>
      <c r="L43" s="156"/>
      <c r="M43" s="156"/>
      <c r="N43" s="156"/>
      <c r="O43" s="156"/>
      <c r="P4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59"/>
      <c r="R43" s="159"/>
      <c r="S43" s="155"/>
    </row>
    <row r="44" spans="1:19" s="161" customFormat="1" x14ac:dyDescent="0.25">
      <c r="A44" s="156"/>
      <c r="B44" s="156"/>
      <c r="C44" s="156"/>
      <c r="D44" s="156"/>
      <c r="E44" s="155"/>
      <c r="F44" s="156"/>
      <c r="G44" s="170"/>
      <c r="H44" s="156"/>
      <c r="I44" s="156"/>
      <c r="J44" s="155"/>
      <c r="K44" s="159"/>
      <c r="L44" s="156"/>
      <c r="M44" s="156"/>
      <c r="N44" s="156"/>
      <c r="O44" s="156"/>
      <c r="P4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59"/>
      <c r="R44" s="159"/>
      <c r="S44" s="155"/>
    </row>
    <row r="45" spans="1:19" s="161" customFormat="1" x14ac:dyDescent="0.25">
      <c r="A45" s="156"/>
      <c r="B45" s="141"/>
      <c r="C45" s="141"/>
      <c r="D45" s="141"/>
      <c r="E45" s="158"/>
      <c r="F45" s="141"/>
      <c r="G45" s="170"/>
      <c r="H45" s="141"/>
      <c r="I45" s="141"/>
      <c r="J45" s="155"/>
      <c r="K45" s="163"/>
      <c r="L45" s="163"/>
      <c r="M45" s="163"/>
      <c r="N45" s="163"/>
      <c r="O45" s="156"/>
      <c r="P4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59"/>
      <c r="R45" s="159"/>
      <c r="S45" s="155"/>
    </row>
    <row r="46" spans="1:19" s="161" customFormat="1" x14ac:dyDescent="0.25">
      <c r="A46" s="156"/>
      <c r="B46" s="141"/>
      <c r="C46" s="141"/>
      <c r="D46" s="141"/>
      <c r="E46" s="158"/>
      <c r="F46" s="141"/>
      <c r="G46" s="170"/>
      <c r="H46" s="141"/>
      <c r="I46" s="141"/>
      <c r="J46" s="155"/>
      <c r="K46" s="163"/>
      <c r="L46" s="163"/>
      <c r="M46" s="163"/>
      <c r="N46" s="163"/>
      <c r="O46" s="156"/>
      <c r="P4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59"/>
      <c r="R46" s="159"/>
      <c r="S46" s="155"/>
    </row>
    <row r="47" spans="1:19" s="161" customFormat="1" x14ac:dyDescent="0.25">
      <c r="A47" s="156"/>
      <c r="B47" s="141"/>
      <c r="C47" s="141"/>
      <c r="D47" s="141"/>
      <c r="E47" s="158"/>
      <c r="F47" s="141"/>
      <c r="G47" s="170"/>
      <c r="H47" s="141"/>
      <c r="I47" s="141"/>
      <c r="J47" s="155"/>
      <c r="K47" s="163"/>
      <c r="L47" s="163"/>
      <c r="M47" s="163"/>
      <c r="N47" s="163"/>
      <c r="O47" s="156"/>
      <c r="P4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59"/>
      <c r="R47" s="159"/>
      <c r="S47" s="155"/>
    </row>
    <row r="48" spans="1:19" s="161" customFormat="1" x14ac:dyDescent="0.25">
      <c r="A48" s="156"/>
      <c r="B48" s="141"/>
      <c r="C48" s="141"/>
      <c r="D48" s="141"/>
      <c r="E48" s="158"/>
      <c r="F48" s="141"/>
      <c r="G48" s="170"/>
      <c r="H48" s="141"/>
      <c r="I48" s="141"/>
      <c r="J48" s="155"/>
      <c r="K48" s="163"/>
      <c r="L48" s="163"/>
      <c r="M48" s="163"/>
      <c r="N48" s="163"/>
      <c r="O48" s="156"/>
      <c r="P4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59"/>
      <c r="R48" s="159"/>
      <c r="S48" s="155"/>
    </row>
    <row r="49" spans="1:19" s="161" customFormat="1" x14ac:dyDescent="0.25">
      <c r="A49" s="156"/>
      <c r="B49" s="156"/>
      <c r="C49" s="156"/>
      <c r="D49" s="156"/>
      <c r="E49" s="158"/>
      <c r="F49" s="141"/>
      <c r="G49" s="170"/>
      <c r="H49" s="141"/>
      <c r="I49" s="141"/>
      <c r="J49" s="155"/>
      <c r="K49" s="163"/>
      <c r="L49" s="163"/>
      <c r="M49" s="163"/>
      <c r="N49" s="163"/>
      <c r="O49" s="156"/>
      <c r="P4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59"/>
      <c r="R49" s="159"/>
      <c r="S49" s="155"/>
    </row>
    <row r="50" spans="1:19" s="161" customFormat="1" x14ac:dyDescent="0.25">
      <c r="A50" s="156"/>
      <c r="B50" s="156"/>
      <c r="C50" s="156"/>
      <c r="D50" s="156"/>
      <c r="E50" s="158"/>
      <c r="F50" s="141"/>
      <c r="G50" s="170"/>
      <c r="H50" s="141"/>
      <c r="I50" s="141"/>
      <c r="J50" s="155"/>
      <c r="K50" s="163"/>
      <c r="L50" s="163"/>
      <c r="M50" s="163"/>
      <c r="N50" s="163"/>
      <c r="O50" s="156"/>
      <c r="P5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64"/>
      <c r="R50" s="159"/>
      <c r="S50" s="155"/>
    </row>
    <row r="51" spans="1:19" s="161" customFormat="1" x14ac:dyDescent="0.25">
      <c r="A51" s="156"/>
      <c r="B51" s="156"/>
      <c r="C51" s="156"/>
      <c r="D51" s="156"/>
      <c r="E51" s="158"/>
      <c r="F51" s="141"/>
      <c r="G51" s="170"/>
      <c r="H51" s="141"/>
      <c r="I51" s="141"/>
      <c r="J51" s="155"/>
      <c r="K51" s="163"/>
      <c r="L51" s="163"/>
      <c r="M51" s="163"/>
      <c r="N51" s="163"/>
      <c r="O51" s="156"/>
      <c r="P5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159"/>
      <c r="R51" s="159"/>
      <c r="S51" s="155"/>
    </row>
    <row r="52" spans="1:19" s="161" customFormat="1" x14ac:dyDescent="0.25">
      <c r="A52" s="156"/>
      <c r="B52" s="156"/>
      <c r="C52" s="156"/>
      <c r="D52" s="156"/>
      <c r="E52" s="158"/>
      <c r="F52" s="141"/>
      <c r="G52" s="170"/>
      <c r="H52" s="141"/>
      <c r="I52" s="141"/>
      <c r="J52" s="155"/>
      <c r="K52" s="163"/>
      <c r="L52" s="163"/>
      <c r="M52" s="163"/>
      <c r="N52" s="163"/>
      <c r="O52" s="156"/>
      <c r="P5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64"/>
      <c r="R52" s="159"/>
      <c r="S52" s="155"/>
    </row>
    <row r="53" spans="1:19" s="161" customFormat="1" x14ac:dyDescent="0.25">
      <c r="A53" s="156"/>
      <c r="B53" s="156"/>
      <c r="C53" s="156"/>
      <c r="D53" s="156"/>
      <c r="E53" s="158"/>
      <c r="F53" s="141"/>
      <c r="G53" s="170"/>
      <c r="H53" s="141"/>
      <c r="I53" s="141"/>
      <c r="J53" s="155"/>
      <c r="K53" s="163"/>
      <c r="L53" s="163"/>
      <c r="M53" s="163"/>
      <c r="N53" s="163"/>
      <c r="O53" s="156"/>
      <c r="P5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59"/>
      <c r="R53" s="159"/>
      <c r="S53" s="155"/>
    </row>
    <row r="54" spans="1:19" s="161" customFormat="1" x14ac:dyDescent="0.25">
      <c r="A54" s="156"/>
      <c r="B54" s="141"/>
      <c r="C54" s="141"/>
      <c r="D54" s="141"/>
      <c r="E54" s="158"/>
      <c r="F54" s="141"/>
      <c r="G54" s="170"/>
      <c r="H54" s="141"/>
      <c r="I54" s="141"/>
      <c r="J54" s="155"/>
      <c r="K54" s="163"/>
      <c r="L54" s="163"/>
      <c r="M54" s="163"/>
      <c r="N54" s="163"/>
      <c r="O54" s="156"/>
      <c r="P5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59"/>
      <c r="R54" s="159"/>
      <c r="S54" s="155"/>
    </row>
    <row r="55" spans="1:19" s="161" customFormat="1" x14ac:dyDescent="0.25">
      <c r="A55" s="156"/>
      <c r="B55" s="141"/>
      <c r="C55" s="141"/>
      <c r="D55" s="141"/>
      <c r="E55" s="158"/>
      <c r="F55" s="141"/>
      <c r="G55" s="170"/>
      <c r="H55" s="141"/>
      <c r="I55" s="141"/>
      <c r="J55" s="155"/>
      <c r="K55" s="163"/>
      <c r="L55" s="163"/>
      <c r="M55" s="163"/>
      <c r="N55" s="163"/>
      <c r="O55" s="156"/>
      <c r="P5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59"/>
      <c r="R55" s="159"/>
      <c r="S55" s="155"/>
    </row>
    <row r="56" spans="1:19" s="161" customFormat="1" x14ac:dyDescent="0.25">
      <c r="A56" s="156"/>
      <c r="B56" s="141"/>
      <c r="C56" s="141"/>
      <c r="D56" s="141"/>
      <c r="E56" s="158"/>
      <c r="F56" s="141"/>
      <c r="G56" s="170"/>
      <c r="H56" s="141"/>
      <c r="I56" s="141"/>
      <c r="J56" s="168"/>
      <c r="K56" s="163"/>
      <c r="L56" s="163"/>
      <c r="M56" s="163"/>
      <c r="N56" s="163"/>
      <c r="O56" s="164"/>
      <c r="P5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64"/>
      <c r="R56" s="159"/>
      <c r="S56" s="155"/>
    </row>
    <row r="57" spans="1:19" s="161" customFormat="1" x14ac:dyDescent="0.25">
      <c r="A57" s="156"/>
      <c r="B57" s="141"/>
      <c r="C57" s="141"/>
      <c r="D57" s="141"/>
      <c r="E57" s="158"/>
      <c r="F57" s="141"/>
      <c r="G57" s="170"/>
      <c r="H57" s="141"/>
      <c r="I57" s="141"/>
      <c r="J57" s="155"/>
      <c r="K57" s="163"/>
      <c r="L57" s="163"/>
      <c r="M57" s="163"/>
      <c r="N57" s="163"/>
      <c r="O57" s="156"/>
      <c r="P5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59"/>
      <c r="R57" s="159"/>
      <c r="S57" s="155"/>
    </row>
    <row r="58" spans="1:19" s="161" customFormat="1" x14ac:dyDescent="0.25">
      <c r="A58" s="156"/>
      <c r="B58" s="141"/>
      <c r="C58" s="141"/>
      <c r="D58" s="141"/>
      <c r="E58" s="158"/>
      <c r="F58" s="141"/>
      <c r="G58" s="170"/>
      <c r="H58" s="141"/>
      <c r="I58" s="141"/>
      <c r="J58" s="168"/>
      <c r="K58" s="163"/>
      <c r="L58" s="163"/>
      <c r="M58" s="163"/>
      <c r="N58" s="163"/>
      <c r="O58" s="164"/>
      <c r="P5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64"/>
      <c r="R58" s="159"/>
      <c r="S58" s="155"/>
    </row>
    <row r="59" spans="1:19" s="161" customFormat="1" x14ac:dyDescent="0.25">
      <c r="A59" s="156"/>
      <c r="B59" s="141"/>
      <c r="C59" s="141"/>
      <c r="D59" s="141"/>
      <c r="E59" s="158"/>
      <c r="F59" s="141"/>
      <c r="G59" s="170"/>
      <c r="H59" s="141"/>
      <c r="I59" s="141"/>
      <c r="J59" s="168"/>
      <c r="K59" s="163"/>
      <c r="L59" s="163"/>
      <c r="M59" s="163"/>
      <c r="N59" s="163"/>
      <c r="O59" s="155"/>
      <c r="P5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64"/>
      <c r="R59" s="159"/>
      <c r="S59" s="155"/>
    </row>
    <row r="60" spans="1:19" s="161" customFormat="1" x14ac:dyDescent="0.25">
      <c r="A60" s="156"/>
      <c r="B60" s="141"/>
      <c r="C60" s="141"/>
      <c r="D60" s="141"/>
      <c r="E60" s="158"/>
      <c r="F60" s="141"/>
      <c r="G60" s="170"/>
      <c r="H60" s="141"/>
      <c r="I60" s="141"/>
      <c r="J60" s="155"/>
      <c r="K60" s="163"/>
      <c r="L60" s="163"/>
      <c r="M60" s="163"/>
      <c r="N60" s="163"/>
      <c r="O60" s="156"/>
      <c r="P6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59"/>
      <c r="R60" s="159"/>
      <c r="S60" s="155"/>
    </row>
    <row r="61" spans="1:19" s="161" customFormat="1" x14ac:dyDescent="0.25">
      <c r="A61" s="156"/>
      <c r="B61" s="141"/>
      <c r="C61" s="141"/>
      <c r="D61" s="141"/>
      <c r="E61" s="158"/>
      <c r="F61" s="141"/>
      <c r="G61" s="170"/>
      <c r="H61" s="141"/>
      <c r="I61" s="141"/>
      <c r="J61" s="155"/>
      <c r="K61" s="163"/>
      <c r="L61" s="163"/>
      <c r="M61" s="163"/>
      <c r="N61" s="163"/>
      <c r="O61" s="156"/>
      <c r="P6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59"/>
      <c r="R61" s="159"/>
      <c r="S61" s="155"/>
    </row>
    <row r="62" spans="1:19" s="161" customFormat="1" x14ac:dyDescent="0.25">
      <c r="A62" s="156"/>
      <c r="B62" s="141"/>
      <c r="C62" s="141"/>
      <c r="D62" s="141"/>
      <c r="E62" s="158"/>
      <c r="F62" s="141"/>
      <c r="G62" s="170"/>
      <c r="H62" s="141"/>
      <c r="I62" s="141"/>
      <c r="J62" s="155"/>
      <c r="K62" s="163"/>
      <c r="L62" s="163"/>
      <c r="M62" s="163"/>
      <c r="N62" s="163"/>
      <c r="O62" s="156"/>
      <c r="P6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56"/>
      <c r="R62" s="159"/>
      <c r="S62" s="155"/>
    </row>
    <row r="63" spans="1:19" s="161" customFormat="1" x14ac:dyDescent="0.25">
      <c r="A63" s="156"/>
      <c r="B63" s="141"/>
      <c r="C63" s="141"/>
      <c r="D63" s="141"/>
      <c r="E63" s="158"/>
      <c r="F63" s="141"/>
      <c r="G63" s="170"/>
      <c r="H63" s="141"/>
      <c r="I63" s="141"/>
      <c r="J63" s="168"/>
      <c r="K63" s="163"/>
      <c r="L63" s="163"/>
      <c r="M63" s="163"/>
      <c r="N63" s="163"/>
      <c r="O63" s="164"/>
      <c r="P6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64"/>
      <c r="R63" s="159"/>
      <c r="S63" s="155"/>
    </row>
    <row r="64" spans="1:19" s="161" customFormat="1" x14ac:dyDescent="0.25">
      <c r="A64" s="156"/>
      <c r="B64" s="141"/>
      <c r="C64" s="141"/>
      <c r="D64" s="141"/>
      <c r="E64" s="158"/>
      <c r="F64" s="141"/>
      <c r="G64" s="170"/>
      <c r="H64" s="141"/>
      <c r="I64" s="141"/>
      <c r="J64" s="168"/>
      <c r="K64" s="163"/>
      <c r="L64" s="163"/>
      <c r="M64" s="163"/>
      <c r="N64" s="163"/>
      <c r="O64" s="164"/>
      <c r="P6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64"/>
      <c r="R64" s="159"/>
      <c r="S64" s="155"/>
    </row>
    <row r="65" spans="1:19" s="161" customFormat="1" x14ac:dyDescent="0.25">
      <c r="A65" s="156"/>
      <c r="B65" s="141"/>
      <c r="C65" s="141"/>
      <c r="D65" s="141"/>
      <c r="E65" s="158"/>
      <c r="F65" s="141"/>
      <c r="G65" s="170"/>
      <c r="H65" s="141"/>
      <c r="I65" s="141"/>
      <c r="J65" s="168"/>
      <c r="K65" s="163"/>
      <c r="L65" s="163"/>
      <c r="M65" s="163"/>
      <c r="N65" s="163"/>
      <c r="O65" s="164"/>
      <c r="P6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64"/>
      <c r="R65" s="159"/>
      <c r="S65" s="155"/>
    </row>
    <row r="66" spans="1:19" s="161" customFormat="1" x14ac:dyDescent="0.25">
      <c r="A66" s="156"/>
      <c r="B66" s="141"/>
      <c r="C66" s="141"/>
      <c r="D66" s="141"/>
      <c r="E66" s="158"/>
      <c r="F66" s="141"/>
      <c r="G66" s="170"/>
      <c r="H66" s="141"/>
      <c r="I66" s="141"/>
      <c r="J66" s="155"/>
      <c r="K66" s="163"/>
      <c r="L66" s="163"/>
      <c r="M66" s="163"/>
      <c r="N66" s="163"/>
      <c r="O66" s="156"/>
      <c r="P6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59"/>
      <c r="R66" s="159"/>
      <c r="S66" s="155"/>
    </row>
    <row r="67" spans="1:19" s="161" customFormat="1" x14ac:dyDescent="0.25">
      <c r="A67" s="156"/>
      <c r="B67" s="141"/>
      <c r="C67" s="141"/>
      <c r="D67" s="141"/>
      <c r="E67" s="158"/>
      <c r="F67" s="141"/>
      <c r="G67" s="170"/>
      <c r="H67" s="141"/>
      <c r="I67" s="141"/>
      <c r="J67" s="155"/>
      <c r="K67" s="163"/>
      <c r="L67" s="163"/>
      <c r="M67" s="163"/>
      <c r="N67" s="163"/>
      <c r="O67" s="156"/>
      <c r="P6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59"/>
      <c r="R67" s="159"/>
      <c r="S67" s="155"/>
    </row>
    <row r="68" spans="1:19" s="161" customFormat="1" x14ac:dyDescent="0.25">
      <c r="A68" s="156"/>
      <c r="B68" s="141"/>
      <c r="C68" s="141"/>
      <c r="D68" s="141"/>
      <c r="E68" s="158"/>
      <c r="F68" s="141"/>
      <c r="G68" s="170"/>
      <c r="H68" s="141"/>
      <c r="I68" s="141"/>
      <c r="J68" s="155"/>
      <c r="K68" s="163"/>
      <c r="L68" s="163"/>
      <c r="M68" s="163"/>
      <c r="N68" s="163"/>
      <c r="O68" s="156"/>
      <c r="P6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59"/>
      <c r="R68" s="159"/>
      <c r="S68" s="155"/>
    </row>
    <row r="69" spans="1:19" s="161" customFormat="1" x14ac:dyDescent="0.25">
      <c r="A69" s="156"/>
      <c r="B69" s="141"/>
      <c r="C69" s="141"/>
      <c r="D69" s="141"/>
      <c r="E69" s="158"/>
      <c r="F69" s="141"/>
      <c r="G69" s="170"/>
      <c r="H69" s="141"/>
      <c r="I69" s="141"/>
      <c r="J69" s="155"/>
      <c r="K69" s="163"/>
      <c r="L69" s="163"/>
      <c r="M69" s="163"/>
      <c r="N69" s="163"/>
      <c r="O69" s="156"/>
      <c r="P6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59"/>
      <c r="R69" s="159"/>
      <c r="S69" s="155"/>
    </row>
    <row r="70" spans="1:19" s="161" customFormat="1" x14ac:dyDescent="0.25">
      <c r="A70" s="156"/>
      <c r="B70" s="141"/>
      <c r="C70" s="141"/>
      <c r="D70" s="141"/>
      <c r="E70" s="158"/>
      <c r="F70" s="141"/>
      <c r="G70" s="170"/>
      <c r="H70" s="141"/>
      <c r="I70" s="141"/>
      <c r="J70" s="155"/>
      <c r="K70" s="163"/>
      <c r="L70" s="163"/>
      <c r="M70" s="163"/>
      <c r="N70" s="163"/>
      <c r="O70" s="156"/>
      <c r="P7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59"/>
      <c r="R70" s="159"/>
      <c r="S70" s="155"/>
    </row>
    <row r="71" spans="1:19" s="161" customFormat="1" x14ac:dyDescent="0.25">
      <c r="A71" s="156"/>
      <c r="B71" s="141"/>
      <c r="C71" s="141"/>
      <c r="D71" s="141"/>
      <c r="E71" s="158"/>
      <c r="F71" s="141"/>
      <c r="G71" s="170"/>
      <c r="H71" s="141"/>
      <c r="I71" s="141"/>
      <c r="J71" s="155"/>
      <c r="K71" s="163"/>
      <c r="L71" s="163"/>
      <c r="M71" s="163"/>
      <c r="N71" s="163"/>
      <c r="O71" s="156"/>
      <c r="P7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64"/>
      <c r="R71" s="159"/>
      <c r="S71" s="155"/>
    </row>
    <row r="72" spans="1:19" s="161" customFormat="1" x14ac:dyDescent="0.25">
      <c r="A72" s="156"/>
      <c r="B72" s="141"/>
      <c r="C72" s="141"/>
      <c r="D72" s="141"/>
      <c r="E72" s="158"/>
      <c r="F72" s="141"/>
      <c r="G72" s="170"/>
      <c r="H72" s="141"/>
      <c r="I72" s="141"/>
      <c r="J72" s="168"/>
      <c r="K72" s="163"/>
      <c r="L72" s="163"/>
      <c r="M72" s="163"/>
      <c r="N72" s="163"/>
      <c r="O72" s="164"/>
      <c r="P7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64"/>
      <c r="R72" s="159"/>
      <c r="S72" s="155"/>
    </row>
    <row r="73" spans="1:19" s="161" customFormat="1" x14ac:dyDescent="0.25">
      <c r="A73" s="156"/>
      <c r="B73" s="141"/>
      <c r="C73" s="141"/>
      <c r="D73" s="141"/>
      <c r="E73" s="158"/>
      <c r="F73" s="141"/>
      <c r="G73" s="170"/>
      <c r="H73" s="141"/>
      <c r="I73" s="141"/>
      <c r="J73" s="155"/>
      <c r="K73" s="163"/>
      <c r="L73" s="163"/>
      <c r="M73" s="163"/>
      <c r="N73" s="163"/>
      <c r="O73" s="156"/>
      <c r="P7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59"/>
      <c r="R73" s="159"/>
      <c r="S73" s="155"/>
    </row>
    <row r="74" spans="1:19" s="161" customFormat="1" x14ac:dyDescent="0.25">
      <c r="A74" s="156"/>
      <c r="B74" s="141"/>
      <c r="C74" s="141"/>
      <c r="D74" s="141"/>
      <c r="E74" s="158"/>
      <c r="F74" s="141"/>
      <c r="G74" s="170"/>
      <c r="H74" s="141"/>
      <c r="I74" s="141"/>
      <c r="J74" s="168"/>
      <c r="K74" s="163"/>
      <c r="L74" s="163"/>
      <c r="M74" s="163"/>
      <c r="N74" s="163"/>
      <c r="O74" s="164"/>
      <c r="P7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64"/>
      <c r="R74" s="159"/>
      <c r="S74" s="155"/>
    </row>
    <row r="75" spans="1:19" s="161" customFormat="1" x14ac:dyDescent="0.25">
      <c r="A75" s="156"/>
      <c r="B75" s="141"/>
      <c r="C75" s="141"/>
      <c r="D75" s="141"/>
      <c r="E75" s="158"/>
      <c r="F75" s="141"/>
      <c r="G75" s="170"/>
      <c r="H75" s="141"/>
      <c r="I75" s="141"/>
      <c r="J75" s="168"/>
      <c r="K75" s="163"/>
      <c r="L75" s="163"/>
      <c r="M75" s="163"/>
      <c r="N75" s="163"/>
      <c r="O75" s="164"/>
      <c r="P7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64"/>
      <c r="R75" s="159"/>
      <c r="S75" s="155"/>
    </row>
    <row r="76" spans="1:19" s="161" customFormat="1" x14ac:dyDescent="0.25">
      <c r="A76" s="156"/>
      <c r="B76" s="141"/>
      <c r="C76" s="141"/>
      <c r="D76" s="141"/>
      <c r="E76" s="158"/>
      <c r="F76" s="141"/>
      <c r="G76" s="170"/>
      <c r="H76" s="141"/>
      <c r="I76" s="141"/>
      <c r="J76" s="168"/>
      <c r="K76" s="163"/>
      <c r="L76" s="163"/>
      <c r="M76" s="163"/>
      <c r="N76" s="163"/>
      <c r="O76" s="164"/>
      <c r="P7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64"/>
      <c r="R76" s="159"/>
      <c r="S76" s="155"/>
    </row>
    <row r="77" spans="1:19" s="161" customFormat="1" x14ac:dyDescent="0.25">
      <c r="A77" s="156"/>
      <c r="B77" s="141"/>
      <c r="C77" s="141"/>
      <c r="D77" s="141"/>
      <c r="E77" s="158"/>
      <c r="F77" s="141"/>
      <c r="G77" s="170"/>
      <c r="H77" s="141"/>
      <c r="I77" s="141"/>
      <c r="J77" s="155"/>
      <c r="K77" s="163"/>
      <c r="L77" s="163"/>
      <c r="M77" s="163"/>
      <c r="N77" s="163"/>
      <c r="O77" s="156"/>
      <c r="P7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59"/>
      <c r="R77" s="159"/>
      <c r="S77" s="155"/>
    </row>
    <row r="78" spans="1:19" s="161" customFormat="1" x14ac:dyDescent="0.25">
      <c r="A78" s="156"/>
      <c r="B78" s="141"/>
      <c r="C78" s="141"/>
      <c r="D78" s="141"/>
      <c r="E78" s="158"/>
      <c r="F78" s="141"/>
      <c r="G78" s="170"/>
      <c r="H78" s="141"/>
      <c r="I78" s="141"/>
      <c r="J78" s="168"/>
      <c r="K78" s="163"/>
      <c r="L78" s="163"/>
      <c r="M78" s="163"/>
      <c r="N78" s="163"/>
      <c r="O78" s="164"/>
      <c r="P7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64"/>
      <c r="R78" s="159"/>
      <c r="S78" s="155"/>
    </row>
    <row r="79" spans="1:19" s="161" customFormat="1" x14ac:dyDescent="0.25">
      <c r="A79" s="156"/>
      <c r="B79" s="141"/>
      <c r="C79" s="141"/>
      <c r="D79" s="141"/>
      <c r="E79" s="158"/>
      <c r="F79" s="141"/>
      <c r="G79" s="170"/>
      <c r="H79" s="141"/>
      <c r="I79" s="141"/>
      <c r="J79" s="155"/>
      <c r="K79" s="163"/>
      <c r="L79" s="163"/>
      <c r="M79" s="163"/>
      <c r="N79" s="163"/>
      <c r="O79" s="156"/>
      <c r="P7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64"/>
      <c r="R79" s="159"/>
      <c r="S79" s="155"/>
    </row>
    <row r="80" spans="1:19" s="161" customFormat="1" x14ac:dyDescent="0.25">
      <c r="A80" s="156"/>
      <c r="B80" s="141"/>
      <c r="C80" s="141"/>
      <c r="D80" s="141"/>
      <c r="E80" s="158"/>
      <c r="F80" s="141"/>
      <c r="G80" s="170"/>
      <c r="H80" s="141"/>
      <c r="I80" s="141"/>
      <c r="J80" s="155"/>
      <c r="K80" s="163"/>
      <c r="L80" s="163"/>
      <c r="M80" s="163"/>
      <c r="N80" s="163"/>
      <c r="O80" s="156"/>
      <c r="P8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59"/>
      <c r="R80" s="159"/>
      <c r="S80" s="155"/>
    </row>
    <row r="81" spans="1:19" s="161" customFormat="1" x14ac:dyDescent="0.25">
      <c r="A81" s="156"/>
      <c r="B81" s="141"/>
      <c r="C81" s="141"/>
      <c r="D81" s="141"/>
      <c r="E81" s="158"/>
      <c r="F81" s="141"/>
      <c r="G81" s="170"/>
      <c r="H81" s="141"/>
      <c r="I81" s="141"/>
      <c r="J81" s="155"/>
      <c r="K81" s="163"/>
      <c r="L81" s="163"/>
      <c r="M81" s="163"/>
      <c r="N81" s="163"/>
      <c r="O81" s="156"/>
      <c r="P8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64"/>
      <c r="R81" s="159"/>
      <c r="S81" s="155"/>
    </row>
    <row r="82" spans="1:19" s="161" customFormat="1" x14ac:dyDescent="0.25">
      <c r="A82" s="156"/>
      <c r="B82" s="141"/>
      <c r="C82" s="141"/>
      <c r="D82" s="141"/>
      <c r="E82" s="158"/>
      <c r="F82" s="141"/>
      <c r="G82" s="170"/>
      <c r="H82" s="141"/>
      <c r="I82" s="141"/>
      <c r="J82" s="155"/>
      <c r="K82" s="163"/>
      <c r="L82" s="163"/>
      <c r="M82" s="163"/>
      <c r="N82" s="163"/>
      <c r="O82" s="156"/>
      <c r="P8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59"/>
      <c r="R82" s="159"/>
      <c r="S82" s="155"/>
    </row>
    <row r="83" spans="1:19" s="161" customFormat="1" x14ac:dyDescent="0.25">
      <c r="A83" s="156"/>
      <c r="B83" s="141"/>
      <c r="C83" s="141"/>
      <c r="D83" s="141"/>
      <c r="E83" s="158"/>
      <c r="F83" s="141"/>
      <c r="G83" s="170"/>
      <c r="H83" s="141"/>
      <c r="I83" s="141"/>
      <c r="J83" s="168"/>
      <c r="K83" s="163"/>
      <c r="L83" s="163"/>
      <c r="M83" s="163"/>
      <c r="N83" s="163"/>
      <c r="O83" s="164"/>
      <c r="P8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56"/>
      <c r="R83" s="159"/>
      <c r="S83" s="155"/>
    </row>
    <row r="84" spans="1:19" s="161" customFormat="1" x14ac:dyDescent="0.25">
      <c r="A84" s="156"/>
      <c r="B84" s="141"/>
      <c r="C84" s="141"/>
      <c r="D84" s="141"/>
      <c r="E84" s="158"/>
      <c r="F84" s="141"/>
      <c r="G84" s="170"/>
      <c r="H84" s="141"/>
      <c r="I84" s="141"/>
      <c r="J84" s="168"/>
      <c r="K84" s="163"/>
      <c r="L84" s="163"/>
      <c r="M84" s="163"/>
      <c r="N84" s="163"/>
      <c r="O84" s="156"/>
      <c r="P8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64"/>
      <c r="R84" s="159"/>
      <c r="S84" s="155"/>
    </row>
    <row r="85" spans="1:19" s="161" customFormat="1" x14ac:dyDescent="0.25">
      <c r="A85" s="156"/>
      <c r="B85" s="141"/>
      <c r="C85" s="141"/>
      <c r="D85" s="141"/>
      <c r="E85" s="158"/>
      <c r="F85" s="141"/>
      <c r="G85" s="170"/>
      <c r="H85" s="141"/>
      <c r="I85" s="141"/>
      <c r="J85" s="155"/>
      <c r="K85" s="163"/>
      <c r="L85" s="163"/>
      <c r="M85" s="163"/>
      <c r="N85" s="163"/>
      <c r="O85" s="156"/>
      <c r="P8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59"/>
      <c r="R85" s="159"/>
      <c r="S85" s="155"/>
    </row>
    <row r="86" spans="1:19" s="161" customFormat="1" x14ac:dyDescent="0.25">
      <c r="A86" s="156"/>
      <c r="B86" s="141"/>
      <c r="C86" s="141"/>
      <c r="D86" s="141"/>
      <c r="E86" s="158"/>
      <c r="F86" s="141"/>
      <c r="G86" s="170"/>
      <c r="H86" s="141"/>
      <c r="I86" s="141"/>
      <c r="J86" s="168"/>
      <c r="K86" s="163"/>
      <c r="L86" s="163"/>
      <c r="M86" s="163"/>
      <c r="N86" s="163"/>
      <c r="O86" s="164"/>
      <c r="P8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64"/>
      <c r="R86" s="159"/>
      <c r="S86" s="155"/>
    </row>
    <row r="87" spans="1:19" s="161" customFormat="1" x14ac:dyDescent="0.25">
      <c r="A87" s="156"/>
      <c r="B87" s="141"/>
      <c r="C87" s="141"/>
      <c r="D87" s="141"/>
      <c r="E87" s="158"/>
      <c r="F87" s="141"/>
      <c r="G87" s="170"/>
      <c r="H87" s="141"/>
      <c r="I87" s="141"/>
      <c r="J87" s="155"/>
      <c r="K87" s="163"/>
      <c r="L87" s="163"/>
      <c r="M87" s="163"/>
      <c r="N87" s="163"/>
      <c r="O87" s="156"/>
      <c r="P8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59"/>
      <c r="R87" s="159"/>
      <c r="S87" s="155"/>
    </row>
    <row r="88" spans="1:19" s="161" customFormat="1" x14ac:dyDescent="0.25">
      <c r="A88" s="156"/>
      <c r="B88" s="141"/>
      <c r="C88" s="141"/>
      <c r="D88" s="141"/>
      <c r="E88" s="158"/>
      <c r="F88" s="141"/>
      <c r="G88" s="170"/>
      <c r="H88" s="141"/>
      <c r="I88" s="141"/>
      <c r="J88" s="155"/>
      <c r="K88" s="163"/>
      <c r="L88" s="163"/>
      <c r="M88" s="163"/>
      <c r="N88" s="163"/>
      <c r="O88" s="156"/>
      <c r="P8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59"/>
      <c r="R88" s="159"/>
      <c r="S88" s="155"/>
    </row>
    <row r="89" spans="1:19" s="161" customFormat="1" x14ac:dyDescent="0.25">
      <c r="A89" s="156"/>
      <c r="B89" s="141"/>
      <c r="C89" s="141"/>
      <c r="D89" s="141"/>
      <c r="E89" s="158"/>
      <c r="F89" s="141"/>
      <c r="G89" s="170"/>
      <c r="H89" s="141"/>
      <c r="I89" s="141"/>
      <c r="J89" s="155"/>
      <c r="K89" s="163"/>
      <c r="L89" s="163"/>
      <c r="M89" s="163"/>
      <c r="N89" s="163"/>
      <c r="O89" s="156"/>
      <c r="P8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59"/>
      <c r="R89" s="159"/>
      <c r="S89" s="155"/>
    </row>
    <row r="90" spans="1:19" s="161" customFormat="1" x14ac:dyDescent="0.25">
      <c r="A90" s="156"/>
      <c r="B90" s="141"/>
      <c r="C90" s="141"/>
      <c r="D90" s="141"/>
      <c r="E90" s="158"/>
      <c r="F90" s="141"/>
      <c r="G90" s="170"/>
      <c r="H90" s="141"/>
      <c r="I90" s="141"/>
      <c r="J90" s="155"/>
      <c r="K90" s="163"/>
      <c r="L90" s="163"/>
      <c r="M90" s="163"/>
      <c r="N90" s="163"/>
      <c r="O90" s="156"/>
      <c r="P9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59"/>
      <c r="R90" s="159"/>
      <c r="S90" s="155"/>
    </row>
    <row r="91" spans="1:19" s="161" customFormat="1" x14ac:dyDescent="0.25">
      <c r="A91" s="156"/>
      <c r="B91" s="141"/>
      <c r="C91" s="141"/>
      <c r="D91" s="141"/>
      <c r="E91" s="158"/>
      <c r="F91" s="141"/>
      <c r="G91" s="170"/>
      <c r="H91" s="141"/>
      <c r="I91" s="141"/>
      <c r="J91" s="155"/>
      <c r="K91" s="163"/>
      <c r="L91" s="163"/>
      <c r="M91" s="163"/>
      <c r="N91" s="163"/>
      <c r="O91" s="156"/>
      <c r="P91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59"/>
      <c r="R91" s="159"/>
      <c r="S91" s="155"/>
    </row>
    <row r="92" spans="1:19" s="161" customFormat="1" x14ac:dyDescent="0.25">
      <c r="A92" s="156"/>
      <c r="B92" s="141"/>
      <c r="C92" s="141"/>
      <c r="D92" s="141"/>
      <c r="E92" s="158"/>
      <c r="F92" s="141"/>
      <c r="G92" s="170"/>
      <c r="H92" s="141"/>
      <c r="I92" s="141"/>
      <c r="J92" s="155"/>
      <c r="K92" s="163"/>
      <c r="L92" s="163"/>
      <c r="M92" s="163"/>
      <c r="N92" s="163"/>
      <c r="O92" s="156"/>
      <c r="P92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59"/>
      <c r="R92" s="159"/>
      <c r="S92" s="155"/>
    </row>
    <row r="93" spans="1:19" s="161" customFormat="1" x14ac:dyDescent="0.25">
      <c r="A93" s="156"/>
      <c r="B93" s="141"/>
      <c r="C93" s="141"/>
      <c r="D93" s="141"/>
      <c r="E93" s="158"/>
      <c r="F93" s="141"/>
      <c r="G93" s="170"/>
      <c r="H93" s="141"/>
      <c r="I93" s="141"/>
      <c r="J93" s="168"/>
      <c r="K93" s="163"/>
      <c r="L93" s="163"/>
      <c r="M93" s="163"/>
      <c r="N93" s="163"/>
      <c r="O93" s="164"/>
      <c r="P93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64"/>
      <c r="R93" s="159"/>
      <c r="S93" s="155"/>
    </row>
    <row r="94" spans="1:19" s="161" customFormat="1" x14ac:dyDescent="0.25">
      <c r="A94" s="156"/>
      <c r="B94" s="141"/>
      <c r="C94" s="141"/>
      <c r="D94" s="141"/>
      <c r="E94" s="158"/>
      <c r="F94" s="141"/>
      <c r="G94" s="170"/>
      <c r="H94" s="141"/>
      <c r="I94" s="141"/>
      <c r="J94" s="155"/>
      <c r="K94" s="163"/>
      <c r="L94" s="163"/>
      <c r="M94" s="163"/>
      <c r="N94" s="163"/>
      <c r="O94" s="156"/>
      <c r="P94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59"/>
      <c r="R94" s="159"/>
      <c r="S94" s="155"/>
    </row>
    <row r="95" spans="1:19" s="161" customFormat="1" x14ac:dyDescent="0.25">
      <c r="A95" s="156"/>
      <c r="B95" s="141"/>
      <c r="C95" s="141"/>
      <c r="D95" s="141"/>
      <c r="E95" s="158"/>
      <c r="F95" s="141"/>
      <c r="G95" s="170"/>
      <c r="H95" s="141"/>
      <c r="I95" s="141"/>
      <c r="J95" s="155"/>
      <c r="K95" s="163"/>
      <c r="L95" s="163"/>
      <c r="M95" s="163"/>
      <c r="N95" s="163"/>
      <c r="O95" s="156"/>
      <c r="P95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59"/>
      <c r="R95" s="159"/>
      <c r="S95" s="155"/>
    </row>
    <row r="96" spans="1:19" s="161" customFormat="1" x14ac:dyDescent="0.25">
      <c r="A96" s="156"/>
      <c r="B96" s="141"/>
      <c r="C96" s="141"/>
      <c r="D96" s="141"/>
      <c r="E96" s="158"/>
      <c r="F96" s="141"/>
      <c r="G96" s="170"/>
      <c r="H96" s="141"/>
      <c r="I96" s="141"/>
      <c r="J96" s="155"/>
      <c r="K96" s="163"/>
      <c r="L96" s="163"/>
      <c r="M96" s="163"/>
      <c r="N96" s="163"/>
      <c r="O96" s="156"/>
      <c r="P96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59"/>
      <c r="R96" s="159"/>
      <c r="S96" s="155"/>
    </row>
    <row r="97" spans="1:19" s="161" customFormat="1" x14ac:dyDescent="0.25">
      <c r="A97" s="156"/>
      <c r="B97" s="141"/>
      <c r="C97" s="141"/>
      <c r="D97" s="141"/>
      <c r="E97" s="158"/>
      <c r="F97" s="141"/>
      <c r="G97" s="170"/>
      <c r="H97" s="141"/>
      <c r="I97" s="141"/>
      <c r="J97" s="155"/>
      <c r="K97" s="163"/>
      <c r="L97" s="163"/>
      <c r="M97" s="163"/>
      <c r="N97" s="163"/>
      <c r="O97" s="156"/>
      <c r="P97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59"/>
      <c r="R97" s="159"/>
      <c r="S97" s="155"/>
    </row>
    <row r="98" spans="1:19" s="161" customFormat="1" x14ac:dyDescent="0.25">
      <c r="A98" s="156"/>
      <c r="B98" s="141"/>
      <c r="C98" s="141"/>
      <c r="D98" s="141"/>
      <c r="E98" s="158"/>
      <c r="F98" s="141"/>
      <c r="G98" s="170"/>
      <c r="H98" s="141"/>
      <c r="I98" s="141"/>
      <c r="J98" s="155"/>
      <c r="K98" s="163"/>
      <c r="L98" s="163"/>
      <c r="M98" s="163"/>
      <c r="N98" s="163"/>
      <c r="O98" s="156"/>
      <c r="P98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59"/>
      <c r="R98" s="159"/>
      <c r="S98" s="155"/>
    </row>
    <row r="99" spans="1:19" s="161" customFormat="1" x14ac:dyDescent="0.25">
      <c r="A99" s="156"/>
      <c r="B99" s="141"/>
      <c r="C99" s="141"/>
      <c r="D99" s="141"/>
      <c r="E99" s="158"/>
      <c r="F99" s="141"/>
      <c r="G99" s="170"/>
      <c r="H99" s="141"/>
      <c r="I99" s="141"/>
      <c r="J99" s="155"/>
      <c r="K99" s="163"/>
      <c r="L99" s="163"/>
      <c r="M99" s="163"/>
      <c r="N99" s="163"/>
      <c r="O99" s="156"/>
      <c r="P99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59"/>
      <c r="R99" s="159"/>
      <c r="S99" s="155"/>
    </row>
    <row r="100" spans="1:19" s="143" customFormat="1" x14ac:dyDescent="0.25">
      <c r="A100" s="156"/>
      <c r="B100" s="141"/>
      <c r="C100" s="141"/>
      <c r="D100" s="141"/>
      <c r="E100" s="158"/>
      <c r="F100" s="141"/>
      <c r="G100" s="170"/>
      <c r="H100" s="141"/>
      <c r="I100" s="141"/>
      <c r="J100" s="155"/>
      <c r="K100" s="163"/>
      <c r="L100" s="163"/>
      <c r="M100" s="163"/>
      <c r="N100" s="163"/>
      <c r="O100" s="156"/>
      <c r="P100" s="160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59"/>
      <c r="R100" s="159"/>
      <c r="S100" s="155"/>
    </row>
  </sheetData>
  <sheetProtection formatCells="0" formatColumns="0" formatRows="0" insertHyperlinks="0" sort="0" autoFilter="0" pivotTables="0"/>
  <phoneticPr fontId="6" type="noConversion"/>
  <conditionalFormatting sqref="D54:E100 E49:E53 D35:E48 F20:F34 D1:D34">
    <cfRule type="containsText" dxfId="140" priority="11" operator="containsText" text="PDC 1 e 2">
      <formula>NOT(ISERROR(SEARCH("PDC 1 e 2",D1)))</formula>
    </cfRule>
  </conditionalFormatting>
  <conditionalFormatting sqref="D54:E100 E49:E53 D35:E48 F20:F34 D1:D34">
    <cfRule type="containsText" dxfId="139" priority="10" operator="containsText" text="Prioritário">
      <formula>NOT(ISERROR(SEARCH("Prioritário",D1)))</formula>
    </cfRule>
  </conditionalFormatting>
  <conditionalFormatting sqref="D54:E100 E49:E53 D35:E48 F20:F34 D1:D34">
    <cfRule type="containsText" dxfId="138" priority="9" operator="containsText" text="Não prioritário">
      <formula>NOT(ISERROR(SEARCH("Não prioritário",D1)))</formula>
    </cfRule>
  </conditionalFormatting>
  <conditionalFormatting sqref="O2:O14">
    <cfRule type="cellIs" dxfId="137" priority="5" operator="equal">
      <formula>"Especifique a fonte aqui"</formula>
    </cfRule>
  </conditionalFormatting>
  <conditionalFormatting sqref="G57:G100 H2:H56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136" priority="3" operator="containsText" text="PDC 1 e 2">
      <formula>NOT(ISERROR(SEARCH("PDC 1 e 2",H1)))</formula>
    </cfRule>
  </conditionalFormatting>
  <conditionalFormatting sqref="H1">
    <cfRule type="containsText" dxfId="135" priority="2" operator="containsText" text="Prioritário">
      <formula>NOT(ISERROR(SEARCH("Prioritário",H1)))</formula>
    </cfRule>
  </conditionalFormatting>
  <conditionalFormatting sqref="H1">
    <cfRule type="containsText" dxfId="134" priority="1" operator="containsText" text="Não prioritário">
      <formula>NOT(ISERROR(SEARCH("Não prioritário",H1)))</formula>
    </cfRule>
  </conditionalFormatting>
  <dataValidations xWindow="59" yWindow="317" count="7">
    <dataValidation type="decimal" allowBlank="1" showInputMessage="1" showErrorMessage="1" sqref="Q2:R100" xr:uid="{00000000-0002-0000-0000-000002000000}">
      <formula1>0</formula1>
      <formula2>9.99999999999999E+21</formula2>
    </dataValidation>
    <dataValidation type="whole" allowBlank="1" showInputMessage="1" showErrorMessage="1" prompt="Deve ser inserido apenas o ano de 2021" sqref="B54:B100 B2:B48" xr:uid="{00000000-0002-0000-0000-000001000000}">
      <formula1>2021</formula1>
      <formula2>2021</formula2>
    </dataValidation>
    <dataValidation type="list" allowBlank="1" showInputMessage="1" showErrorMessage="1" sqref="I2:I100" xr:uid="{00000000-0002-0000-0000-000006000000}">
      <formula1>INDIRECT("Op_Area[Área de abrangência]")</formula1>
    </dataValidation>
    <dataValidation type="list" allowBlank="1" showInputMessage="1" showErrorMessage="1" sqref="H2:H100" xr:uid="{00000000-0002-0000-0000-000007000000}">
      <formula1>INDIRECT("Op_Executor[Executor]")</formula1>
    </dataValidation>
    <dataValidation type="decimal" allowBlank="1" showInputMessage="1" showErrorMessage="1" sqref="G2:G100 H2:H56" xr:uid="{00000000-0002-0000-0000-000000000000}">
      <formula1>0</formula1>
      <formula2>2</formula2>
    </dataValidation>
    <dataValidation type="custom" allowBlank="1" showInputMessage="1" showErrorMessage="1" error="É necessário ter um valor na coluna de R$ - Outras Fontes" sqref="O2:O100" xr:uid="{400E6A06-C711-43BA-879C-6E01382EAD8E}">
      <formula1>"N1&gt;1"</formula1>
    </dataValidation>
    <dataValidation type="decimal" allowBlank="1" showInputMessage="1" showErrorMessage="1" error="Somente são permitidos números." sqref="K2:N100" xr:uid="{3E543254-08DE-43F9-8B2E-A2906866C7A7}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U101:U1048576" calculatedColum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G57:G100 H2:H56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C54:C100 C2:C48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D54:D100 D2:D48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79"/>
  <sheetViews>
    <sheetView showGridLines="0" zoomScale="56" zoomScaleNormal="56" workbookViewId="0">
      <selection activeCell="R43" sqref="R43"/>
    </sheetView>
  </sheetViews>
  <sheetFormatPr defaultColWidth="9.140625" defaultRowHeight="15" x14ac:dyDescent="0.25"/>
  <cols>
    <col min="1" max="1" width="13.7109375" bestFit="1" customWidth="1"/>
    <col min="2" max="2" width="8.28515625" style="143" bestFit="1" customWidth="1"/>
    <col min="3" max="3" width="21.140625" style="173" customWidth="1"/>
    <col min="4" max="4" width="18.42578125" bestFit="1" customWidth="1"/>
    <col min="5" max="5" width="58.85546875" style="7" customWidth="1"/>
    <col min="6" max="6" width="49" style="7" customWidth="1"/>
    <col min="7" max="7" width="18.85546875" bestFit="1" customWidth="1"/>
    <col min="8" max="8" width="22" customWidth="1"/>
    <col min="9" max="9" width="18.140625" customWidth="1"/>
    <col min="10" max="10" width="31.42578125" style="7" customWidth="1"/>
    <col min="11" max="11" width="22.28515625" customWidth="1"/>
    <col min="12" max="13" width="21.85546875" customWidth="1"/>
    <col min="14" max="15" width="22.7109375" customWidth="1"/>
    <col min="16" max="16" width="17.42578125" customWidth="1"/>
    <col min="17" max="18" width="21.85546875" bestFit="1" customWidth="1"/>
    <col min="19" max="19" width="26.7109375" customWidth="1"/>
    <col min="23" max="23" width="16.28515625" customWidth="1"/>
    <col min="27" max="27" width="22.7109375" customWidth="1"/>
    <col min="28" max="28" width="10.85546875" customWidth="1"/>
  </cols>
  <sheetData>
    <row r="1" spans="1:21" s="76" customFormat="1" ht="60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70" t="s">
        <v>5</v>
      </c>
      <c r="G1" s="70" t="s">
        <v>103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81" t="s">
        <v>14</v>
      </c>
      <c r="P1" s="73" t="s">
        <v>15</v>
      </c>
      <c r="Q1" s="74" t="s">
        <v>16</v>
      </c>
      <c r="R1" s="74" t="s">
        <v>17</v>
      </c>
      <c r="S1" s="75" t="s">
        <v>18</v>
      </c>
      <c r="U1" s="77"/>
    </row>
    <row r="2" spans="1:21" s="79" customFormat="1" ht="30" x14ac:dyDescent="0.25">
      <c r="A2" s="92" t="s">
        <v>104</v>
      </c>
      <c r="B2" s="141">
        <v>2022</v>
      </c>
      <c r="C2" s="171" t="s">
        <v>34</v>
      </c>
      <c r="D2" s="89" t="s">
        <v>21</v>
      </c>
      <c r="E2" s="122" t="s">
        <v>29</v>
      </c>
      <c r="F2" s="122" t="s">
        <v>30</v>
      </c>
      <c r="G2" s="127"/>
      <c r="H2" s="89" t="s">
        <v>24</v>
      </c>
      <c r="I2" s="89" t="s">
        <v>105</v>
      </c>
      <c r="J2" s="122" t="s">
        <v>106</v>
      </c>
      <c r="K2" s="91"/>
      <c r="L2" s="91"/>
      <c r="M2" s="91"/>
      <c r="N2" s="91"/>
      <c r="O2" s="90"/>
      <c r="P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" s="100"/>
      <c r="R2" s="100"/>
      <c r="S2" s="104" t="s">
        <v>107</v>
      </c>
    </row>
    <row r="3" spans="1:21" s="79" customFormat="1" ht="30" x14ac:dyDescent="0.25">
      <c r="A3" s="92" t="s">
        <v>108</v>
      </c>
      <c r="B3" s="141">
        <v>2022</v>
      </c>
      <c r="C3" s="171" t="s">
        <v>34</v>
      </c>
      <c r="D3" s="89" t="s">
        <v>21</v>
      </c>
      <c r="E3" s="122" t="s">
        <v>35</v>
      </c>
      <c r="F3" s="122" t="s">
        <v>36</v>
      </c>
      <c r="G3" s="93"/>
      <c r="H3" s="89" t="s">
        <v>109</v>
      </c>
      <c r="I3" s="89" t="s">
        <v>105</v>
      </c>
      <c r="J3" s="122" t="s">
        <v>110</v>
      </c>
      <c r="K3" s="175">
        <f>313382+280000+557312.32</f>
        <v>1150694.3199999998</v>
      </c>
      <c r="L3" s="91"/>
      <c r="M3" s="91"/>
      <c r="N3" s="91"/>
      <c r="O3" s="90"/>
      <c r="P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1150694.3199999998</v>
      </c>
      <c r="Q3" s="100"/>
      <c r="R3" s="100"/>
      <c r="S3" s="104"/>
    </row>
    <row r="4" spans="1:21" s="79" customFormat="1" ht="30" x14ac:dyDescent="0.25">
      <c r="A4" s="92" t="s">
        <v>111</v>
      </c>
      <c r="B4" s="141">
        <v>2022</v>
      </c>
      <c r="C4" s="171" t="s">
        <v>34</v>
      </c>
      <c r="D4" s="89" t="s">
        <v>21</v>
      </c>
      <c r="E4" s="122" t="s">
        <v>112</v>
      </c>
      <c r="F4" s="122" t="s">
        <v>113</v>
      </c>
      <c r="G4" s="93"/>
      <c r="H4" s="89" t="s">
        <v>24</v>
      </c>
      <c r="I4" s="89" t="s">
        <v>114</v>
      </c>
      <c r="J4" s="122" t="s">
        <v>115</v>
      </c>
      <c r="K4" s="91"/>
      <c r="L4" s="91"/>
      <c r="M4" s="91"/>
      <c r="N4" s="91"/>
      <c r="O4" s="90"/>
      <c r="P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" s="100"/>
      <c r="R4" s="100"/>
      <c r="S4" s="104"/>
    </row>
    <row r="5" spans="1:21" s="79" customFormat="1" ht="45" x14ac:dyDescent="0.25">
      <c r="A5" s="92" t="s">
        <v>116</v>
      </c>
      <c r="B5" s="141">
        <v>2022</v>
      </c>
      <c r="C5" s="171" t="s">
        <v>34</v>
      </c>
      <c r="D5" s="89" t="s">
        <v>21</v>
      </c>
      <c r="E5" s="122" t="s">
        <v>117</v>
      </c>
      <c r="F5" s="122" t="s">
        <v>118</v>
      </c>
      <c r="G5" s="93"/>
      <c r="H5" s="89" t="s">
        <v>24</v>
      </c>
      <c r="I5" s="89" t="s">
        <v>114</v>
      </c>
      <c r="J5" s="122" t="s">
        <v>115</v>
      </c>
      <c r="K5" s="91">
        <v>25000</v>
      </c>
      <c r="L5" s="91"/>
      <c r="M5" s="91"/>
      <c r="N5" s="91"/>
      <c r="P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25000</v>
      </c>
      <c r="Q5" s="100"/>
      <c r="R5" s="100"/>
      <c r="S5" s="104"/>
    </row>
    <row r="6" spans="1:21" s="79" customFormat="1" ht="45" x14ac:dyDescent="0.25">
      <c r="A6" s="92" t="s">
        <v>119</v>
      </c>
      <c r="B6" s="141">
        <v>2022</v>
      </c>
      <c r="C6" s="171" t="s">
        <v>34</v>
      </c>
      <c r="D6" s="89" t="s">
        <v>21</v>
      </c>
      <c r="E6" s="122" t="s">
        <v>117</v>
      </c>
      <c r="F6" s="122" t="s">
        <v>118</v>
      </c>
      <c r="G6" s="93"/>
      <c r="H6" s="89" t="s">
        <v>24</v>
      </c>
      <c r="I6" s="89" t="s">
        <v>114</v>
      </c>
      <c r="J6" s="122" t="s">
        <v>115</v>
      </c>
      <c r="K6" s="91"/>
      <c r="L6" s="91"/>
      <c r="M6" s="91"/>
      <c r="N6" s="91">
        <v>225000</v>
      </c>
      <c r="O6" s="176" t="s">
        <v>120</v>
      </c>
      <c r="P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225000</v>
      </c>
      <c r="Q6" s="100"/>
      <c r="R6" s="100"/>
      <c r="S6" s="104"/>
    </row>
    <row r="7" spans="1:21" s="79" customFormat="1" ht="45" x14ac:dyDescent="0.25">
      <c r="A7" s="92" t="s">
        <v>121</v>
      </c>
      <c r="B7" s="141">
        <v>2022</v>
      </c>
      <c r="C7" s="171" t="s">
        <v>39</v>
      </c>
      <c r="D7" s="89" t="s">
        <v>21</v>
      </c>
      <c r="E7" s="122" t="s">
        <v>40</v>
      </c>
      <c r="F7" s="122" t="s">
        <v>122</v>
      </c>
      <c r="G7" s="93"/>
      <c r="H7" s="89" t="s">
        <v>24</v>
      </c>
      <c r="I7" s="89" t="s">
        <v>25</v>
      </c>
      <c r="J7" s="122" t="s">
        <v>123</v>
      </c>
      <c r="K7" s="91">
        <v>1892225.76</v>
      </c>
      <c r="L7" s="91"/>
      <c r="M7" s="91"/>
      <c r="N7" s="91"/>
      <c r="P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1892225.76</v>
      </c>
      <c r="Q7" s="100"/>
      <c r="R7" s="100"/>
      <c r="S7" s="104"/>
    </row>
    <row r="8" spans="1:21" s="79" customFormat="1" ht="30" x14ac:dyDescent="0.25">
      <c r="A8" s="92" t="s">
        <v>124</v>
      </c>
      <c r="B8" s="141">
        <v>2022</v>
      </c>
      <c r="C8" s="171" t="s">
        <v>125</v>
      </c>
      <c r="D8" s="89" t="s">
        <v>21</v>
      </c>
      <c r="E8" s="122" t="s">
        <v>126</v>
      </c>
      <c r="F8" s="122" t="s">
        <v>23</v>
      </c>
      <c r="G8" s="93"/>
      <c r="H8" s="89" t="s">
        <v>24</v>
      </c>
      <c r="I8" s="89" t="s">
        <v>25</v>
      </c>
      <c r="J8" s="122" t="s">
        <v>123</v>
      </c>
      <c r="K8" s="91"/>
      <c r="L8" s="91"/>
      <c r="M8" s="91"/>
      <c r="N8" s="91"/>
      <c r="O8" s="90"/>
      <c r="P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" s="100"/>
      <c r="R8" s="100"/>
      <c r="S8" s="104"/>
    </row>
    <row r="9" spans="1:21" s="79" customFormat="1" ht="60" x14ac:dyDescent="0.25">
      <c r="A9" s="92" t="s">
        <v>127</v>
      </c>
      <c r="B9" s="141">
        <v>2022</v>
      </c>
      <c r="C9" s="171" t="s">
        <v>44</v>
      </c>
      <c r="D9" s="89" t="s">
        <v>45</v>
      </c>
      <c r="E9" s="122" t="s">
        <v>46</v>
      </c>
      <c r="F9" s="122" t="s">
        <v>47</v>
      </c>
      <c r="G9" s="93"/>
      <c r="H9" s="89" t="s">
        <v>48</v>
      </c>
      <c r="I9" s="89" t="s">
        <v>48</v>
      </c>
      <c r="J9" s="122" t="s">
        <v>128</v>
      </c>
      <c r="K9" s="91">
        <v>4697669.58</v>
      </c>
      <c r="L9" s="91"/>
      <c r="M9" s="91"/>
      <c r="N9" s="91"/>
      <c r="P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4697669.58</v>
      </c>
      <c r="Q9" s="100"/>
      <c r="R9" s="100"/>
      <c r="S9" s="104"/>
    </row>
    <row r="10" spans="1:21" s="79" customFormat="1" ht="60" x14ac:dyDescent="0.25">
      <c r="A10" s="92" t="s">
        <v>129</v>
      </c>
      <c r="B10" s="141">
        <v>2022</v>
      </c>
      <c r="C10" s="171" t="s">
        <v>44</v>
      </c>
      <c r="D10" s="89" t="s">
        <v>45</v>
      </c>
      <c r="E10" s="122" t="s">
        <v>46</v>
      </c>
      <c r="F10" s="122" t="s">
        <v>47</v>
      </c>
      <c r="G10" s="93"/>
      <c r="H10" s="89" t="s">
        <v>48</v>
      </c>
      <c r="I10" s="89" t="s">
        <v>48</v>
      </c>
      <c r="J10" s="122" t="s">
        <v>128</v>
      </c>
      <c r="K10" s="91"/>
      <c r="L10" s="91">
        <v>362381.65</v>
      </c>
      <c r="M10" s="91"/>
      <c r="N10" s="91"/>
      <c r="O10" s="90"/>
      <c r="P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362381.65</v>
      </c>
      <c r="Q10" s="100"/>
      <c r="R10" s="100"/>
      <c r="S10" s="104"/>
    </row>
    <row r="11" spans="1:21" s="79" customFormat="1" ht="45" x14ac:dyDescent="0.25">
      <c r="A11" s="92" t="s">
        <v>130</v>
      </c>
      <c r="B11" s="141">
        <v>2022</v>
      </c>
      <c r="C11" s="171" t="s">
        <v>131</v>
      </c>
      <c r="D11" s="89" t="s">
        <v>45</v>
      </c>
      <c r="E11" s="122" t="s">
        <v>55</v>
      </c>
      <c r="F11" s="122" t="s">
        <v>56</v>
      </c>
      <c r="G11" s="93"/>
      <c r="H11" s="89" t="s">
        <v>48</v>
      </c>
      <c r="I11" s="89" t="s">
        <v>48</v>
      </c>
      <c r="J11" s="122" t="s">
        <v>132</v>
      </c>
      <c r="K11" s="91">
        <f>502733.53+638966.95</f>
        <v>1141700.48</v>
      </c>
      <c r="L11" s="91"/>
      <c r="M11" s="91"/>
      <c r="N11" s="91"/>
      <c r="O11" s="90"/>
      <c r="P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1141700.48</v>
      </c>
      <c r="Q11" s="100"/>
      <c r="R11" s="100"/>
      <c r="S11" s="104"/>
    </row>
    <row r="12" spans="1:21" s="79" customFormat="1" ht="120" x14ac:dyDescent="0.25">
      <c r="A12" s="92" t="s">
        <v>133</v>
      </c>
      <c r="B12" s="141">
        <v>2022</v>
      </c>
      <c r="C12" s="171" t="s">
        <v>134</v>
      </c>
      <c r="D12" s="89" t="s">
        <v>82</v>
      </c>
      <c r="E12" s="122" t="s">
        <v>71</v>
      </c>
      <c r="F12" s="122" t="s">
        <v>72</v>
      </c>
      <c r="G12" s="93"/>
      <c r="H12" s="89" t="s">
        <v>48</v>
      </c>
      <c r="I12" s="89" t="s">
        <v>48</v>
      </c>
      <c r="J12" s="122" t="s">
        <v>135</v>
      </c>
      <c r="K12" s="91"/>
      <c r="L12" s="91"/>
      <c r="M12" s="91"/>
      <c r="N12" s="91"/>
      <c r="O12" s="90"/>
      <c r="P1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" s="100"/>
      <c r="R12" s="100"/>
      <c r="S12" s="104"/>
    </row>
    <row r="13" spans="1:21" s="79" customFormat="1" ht="30" x14ac:dyDescent="0.25">
      <c r="A13" s="92" t="s">
        <v>136</v>
      </c>
      <c r="B13" s="141">
        <v>2022</v>
      </c>
      <c r="C13" s="171" t="s">
        <v>76</v>
      </c>
      <c r="D13" s="89" t="s">
        <v>45</v>
      </c>
      <c r="E13" s="122" t="s">
        <v>77</v>
      </c>
      <c r="F13" s="122" t="s">
        <v>78</v>
      </c>
      <c r="G13" s="93"/>
      <c r="H13" s="89" t="s">
        <v>48</v>
      </c>
      <c r="I13" s="89" t="s">
        <v>48</v>
      </c>
      <c r="J13" s="122" t="s">
        <v>137</v>
      </c>
      <c r="K13" s="91">
        <v>954548.04</v>
      </c>
      <c r="L13" s="91"/>
      <c r="M13" s="91"/>
      <c r="N13" s="91"/>
      <c r="O13" s="90"/>
      <c r="P1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954548.04</v>
      </c>
      <c r="Q13" s="100"/>
      <c r="R13" s="100"/>
      <c r="S13" s="104"/>
    </row>
    <row r="14" spans="1:21" s="79" customFormat="1" ht="45" x14ac:dyDescent="0.25">
      <c r="A14" s="92" t="s">
        <v>138</v>
      </c>
      <c r="B14" s="141">
        <v>2022</v>
      </c>
      <c r="C14" s="171" t="s">
        <v>139</v>
      </c>
      <c r="D14" s="89" t="s">
        <v>45</v>
      </c>
      <c r="E14" s="122" t="s">
        <v>140</v>
      </c>
      <c r="F14" s="122" t="s">
        <v>141</v>
      </c>
      <c r="G14" s="93"/>
      <c r="H14" s="89" t="s">
        <v>48</v>
      </c>
      <c r="I14" s="89" t="s">
        <v>48</v>
      </c>
      <c r="J14" s="122" t="s">
        <v>142</v>
      </c>
      <c r="K14" s="91">
        <v>3973416.56</v>
      </c>
      <c r="L14" s="91"/>
      <c r="M14" s="91"/>
      <c r="N14" s="91"/>
      <c r="O14" s="90"/>
      <c r="P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3973416.56</v>
      </c>
      <c r="Q14" s="100"/>
      <c r="R14" s="100"/>
      <c r="S14" s="104"/>
    </row>
    <row r="15" spans="1:21" s="79" customFormat="1" ht="45" x14ac:dyDescent="0.25">
      <c r="A15" s="92" t="s">
        <v>143</v>
      </c>
      <c r="B15" s="141">
        <v>2022</v>
      </c>
      <c r="C15" s="171" t="s">
        <v>86</v>
      </c>
      <c r="D15" s="89" t="s">
        <v>82</v>
      </c>
      <c r="E15" s="122" t="s">
        <v>87</v>
      </c>
      <c r="F15" s="122" t="s">
        <v>88</v>
      </c>
      <c r="G15" s="93"/>
      <c r="H15" s="89" t="s">
        <v>24</v>
      </c>
      <c r="I15" s="89" t="s">
        <v>25</v>
      </c>
      <c r="J15" s="122" t="s">
        <v>123</v>
      </c>
      <c r="K15" s="91"/>
      <c r="L15" s="91"/>
      <c r="M15" s="91"/>
      <c r="N15" s="91"/>
      <c r="O15" s="90"/>
      <c r="P1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" s="100"/>
      <c r="R15" s="100"/>
      <c r="S15" s="104"/>
    </row>
    <row r="16" spans="1:21" s="79" customFormat="1" ht="60" x14ac:dyDescent="0.25">
      <c r="A16" s="92" t="s">
        <v>144</v>
      </c>
      <c r="B16" s="141">
        <v>2022</v>
      </c>
      <c r="C16" s="171" t="s">
        <v>90</v>
      </c>
      <c r="D16" s="89" t="s">
        <v>82</v>
      </c>
      <c r="E16" s="122" t="s">
        <v>91</v>
      </c>
      <c r="F16" s="122" t="s">
        <v>145</v>
      </c>
      <c r="G16" s="93"/>
      <c r="H16" s="89" t="s">
        <v>24</v>
      </c>
      <c r="I16" s="89" t="s">
        <v>48</v>
      </c>
      <c r="J16" s="122" t="s">
        <v>146</v>
      </c>
      <c r="K16" s="91"/>
      <c r="L16" s="91">
        <v>240145.9</v>
      </c>
      <c r="M16" s="91"/>
      <c r="N16" s="91"/>
      <c r="O16" s="90"/>
      <c r="P1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240145.9</v>
      </c>
      <c r="Q16" s="100"/>
      <c r="R16" s="100"/>
      <c r="S16" s="104"/>
    </row>
    <row r="17" spans="1:19" s="79" customFormat="1" ht="30" x14ac:dyDescent="0.25">
      <c r="A17" s="92" t="s">
        <v>147</v>
      </c>
      <c r="B17" s="141">
        <v>2022</v>
      </c>
      <c r="C17" s="171" t="s">
        <v>98</v>
      </c>
      <c r="D17" s="89" t="s">
        <v>82</v>
      </c>
      <c r="E17" s="122" t="s">
        <v>99</v>
      </c>
      <c r="F17" s="122" t="s">
        <v>100</v>
      </c>
      <c r="G17" s="93"/>
      <c r="H17" s="89" t="s">
        <v>24</v>
      </c>
      <c r="I17" s="89" t="s">
        <v>25</v>
      </c>
      <c r="J17" s="122" t="s">
        <v>123</v>
      </c>
      <c r="K17" s="91"/>
      <c r="L17" s="91">
        <v>171229.05</v>
      </c>
      <c r="M17" s="91"/>
      <c r="N17" s="91"/>
      <c r="O17" s="88"/>
      <c r="P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171229.05</v>
      </c>
      <c r="Q17" s="100"/>
      <c r="R17" s="100"/>
      <c r="S17" s="104"/>
    </row>
    <row r="18" spans="1:19" s="79" customFormat="1" ht="30" x14ac:dyDescent="0.25">
      <c r="A18" s="92" t="s">
        <v>148</v>
      </c>
      <c r="B18" s="141">
        <v>2022</v>
      </c>
      <c r="C18" s="171" t="s">
        <v>98</v>
      </c>
      <c r="D18" s="89" t="s">
        <v>82</v>
      </c>
      <c r="E18" s="122" t="s">
        <v>99</v>
      </c>
      <c r="F18" s="122" t="s">
        <v>100</v>
      </c>
      <c r="G18" s="93"/>
      <c r="H18" s="89" t="s">
        <v>24</v>
      </c>
      <c r="I18" s="89" t="s">
        <v>25</v>
      </c>
      <c r="J18" s="122" t="s">
        <v>123</v>
      </c>
      <c r="K18" s="91"/>
      <c r="L18" s="91"/>
      <c r="M18" s="91"/>
      <c r="N18" s="91"/>
      <c r="O18" s="88"/>
      <c r="P1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" s="100"/>
      <c r="R18" s="100"/>
      <c r="S18" s="104"/>
    </row>
    <row r="19" spans="1:19" s="79" customFormat="1" ht="30" x14ac:dyDescent="0.25">
      <c r="A19" s="92" t="s">
        <v>149</v>
      </c>
      <c r="B19" s="141">
        <v>2022</v>
      </c>
      <c r="C19" s="171" t="s">
        <v>98</v>
      </c>
      <c r="D19" s="89" t="s">
        <v>82</v>
      </c>
      <c r="E19" s="122" t="s">
        <v>150</v>
      </c>
      <c r="F19" s="122" t="s">
        <v>151</v>
      </c>
      <c r="G19" s="93"/>
      <c r="H19" s="89" t="s">
        <v>24</v>
      </c>
      <c r="I19" s="89" t="s">
        <v>114</v>
      </c>
      <c r="J19" s="122" t="s">
        <v>115</v>
      </c>
      <c r="K19" s="91">
        <v>30000</v>
      </c>
      <c r="L19" s="91"/>
      <c r="M19" s="91"/>
      <c r="N19" s="91"/>
      <c r="O19" s="88"/>
      <c r="P1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</v>
      </c>
      <c r="Q19" s="100"/>
      <c r="R19" s="100"/>
      <c r="S19" s="104"/>
    </row>
    <row r="20" spans="1:19" s="140" customFormat="1" x14ac:dyDescent="0.25">
      <c r="A20" s="132"/>
      <c r="B20" s="142"/>
      <c r="C20" s="172"/>
      <c r="D20" s="126"/>
      <c r="E20" s="133"/>
      <c r="F20" s="133"/>
      <c r="G20" s="134"/>
      <c r="H20" s="126"/>
      <c r="I20" s="126"/>
      <c r="J20" s="133"/>
      <c r="K20" s="135"/>
      <c r="L20" s="135"/>
      <c r="M20" s="135"/>
      <c r="N20" s="135"/>
      <c r="O20" s="136"/>
      <c r="P20" s="137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" s="138"/>
      <c r="R20" s="138"/>
      <c r="S20" s="139"/>
    </row>
    <row r="21" spans="1:19" s="79" customFormat="1" ht="30" x14ac:dyDescent="0.25">
      <c r="A21" s="92" t="s">
        <v>152</v>
      </c>
      <c r="B21" s="141">
        <v>2023</v>
      </c>
      <c r="C21" s="171" t="s">
        <v>34</v>
      </c>
      <c r="D21" s="89" t="s">
        <v>21</v>
      </c>
      <c r="E21" s="122" t="s">
        <v>29</v>
      </c>
      <c r="F21" s="122" t="s">
        <v>30</v>
      </c>
      <c r="G21" s="127"/>
      <c r="H21" s="89" t="s">
        <v>24</v>
      </c>
      <c r="I21" s="89" t="s">
        <v>114</v>
      </c>
      <c r="J21" s="122"/>
      <c r="K21" s="91"/>
      <c r="L21" s="91"/>
      <c r="M21" s="91"/>
      <c r="N21" s="91"/>
      <c r="O21" s="90"/>
      <c r="P2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" s="100"/>
      <c r="R21" s="100"/>
      <c r="S21" s="104"/>
    </row>
    <row r="22" spans="1:19" s="79" customFormat="1" ht="30" x14ac:dyDescent="0.25">
      <c r="A22" s="92" t="s">
        <v>153</v>
      </c>
      <c r="B22" s="141">
        <v>2023</v>
      </c>
      <c r="C22" s="171" t="s">
        <v>34</v>
      </c>
      <c r="D22" s="89" t="s">
        <v>21</v>
      </c>
      <c r="E22" s="122" t="s">
        <v>35</v>
      </c>
      <c r="F22" s="122" t="s">
        <v>36</v>
      </c>
      <c r="G22" s="93"/>
      <c r="H22" s="89" t="s">
        <v>48</v>
      </c>
      <c r="I22" s="89" t="s">
        <v>48</v>
      </c>
      <c r="J22" s="122"/>
      <c r="K22" s="91">
        <v>450000</v>
      </c>
      <c r="L22" s="91"/>
      <c r="M22" s="91"/>
      <c r="N22" s="91"/>
      <c r="O22" s="90"/>
      <c r="P2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450000</v>
      </c>
      <c r="Q22" s="100"/>
      <c r="R22" s="100"/>
      <c r="S22" s="104"/>
    </row>
    <row r="23" spans="1:19" s="79" customFormat="1" ht="30" x14ac:dyDescent="0.25">
      <c r="A23" s="92" t="s">
        <v>154</v>
      </c>
      <c r="B23" s="141">
        <v>2023</v>
      </c>
      <c r="C23" s="171" t="s">
        <v>34</v>
      </c>
      <c r="D23" s="89" t="s">
        <v>21</v>
      </c>
      <c r="E23" s="122" t="s">
        <v>112</v>
      </c>
      <c r="F23" s="122" t="s">
        <v>113</v>
      </c>
      <c r="G23" s="93"/>
      <c r="H23" s="89" t="s">
        <v>24</v>
      </c>
      <c r="I23" s="89" t="s">
        <v>114</v>
      </c>
      <c r="J23" s="122" t="s">
        <v>115</v>
      </c>
      <c r="K23" s="91">
        <v>30000</v>
      </c>
      <c r="L23" s="91"/>
      <c r="M23" s="91"/>
      <c r="N23" s="91"/>
      <c r="O23" s="90"/>
      <c r="P2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</v>
      </c>
      <c r="Q23" s="100"/>
      <c r="R23" s="100"/>
      <c r="S23" s="104"/>
    </row>
    <row r="24" spans="1:19" s="79" customFormat="1" ht="45" x14ac:dyDescent="0.25">
      <c r="A24" s="92" t="s">
        <v>155</v>
      </c>
      <c r="B24" s="141">
        <v>2023</v>
      </c>
      <c r="C24" s="171" t="s">
        <v>34</v>
      </c>
      <c r="D24" s="89" t="s">
        <v>21</v>
      </c>
      <c r="E24" s="122" t="s">
        <v>117</v>
      </c>
      <c r="F24" s="122" t="s">
        <v>118</v>
      </c>
      <c r="G24" s="93"/>
      <c r="H24" s="89" t="s">
        <v>24</v>
      </c>
      <c r="I24" s="89"/>
      <c r="J24" s="122"/>
      <c r="K24" s="91"/>
      <c r="L24" s="91"/>
      <c r="M24" s="91"/>
      <c r="N24" s="91"/>
      <c r="O24" s="174"/>
      <c r="P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4" s="100"/>
      <c r="R24" s="100"/>
      <c r="S24" s="104"/>
    </row>
    <row r="25" spans="1:19" s="79" customFormat="1" ht="45" x14ac:dyDescent="0.25">
      <c r="A25" s="92" t="s">
        <v>156</v>
      </c>
      <c r="B25" s="141">
        <v>2023</v>
      </c>
      <c r="C25" s="171" t="s">
        <v>34</v>
      </c>
      <c r="D25" s="89" t="s">
        <v>21</v>
      </c>
      <c r="E25" s="122" t="s">
        <v>117</v>
      </c>
      <c r="F25" s="122" t="s">
        <v>118</v>
      </c>
      <c r="G25" s="93"/>
      <c r="H25" s="89" t="s">
        <v>24</v>
      </c>
      <c r="I25" s="89"/>
      <c r="J25" s="122"/>
      <c r="K25" s="91"/>
      <c r="L25" s="91"/>
      <c r="M25" s="91"/>
      <c r="N25" s="91"/>
      <c r="O25" s="88"/>
      <c r="P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5" s="100"/>
      <c r="R25" s="100"/>
      <c r="S25" s="104"/>
    </row>
    <row r="26" spans="1:19" s="79" customFormat="1" ht="45" x14ac:dyDescent="0.25">
      <c r="A26" s="92" t="s">
        <v>157</v>
      </c>
      <c r="B26" s="141">
        <v>2023</v>
      </c>
      <c r="C26" s="171" t="s">
        <v>39</v>
      </c>
      <c r="D26" s="89" t="s">
        <v>21</v>
      </c>
      <c r="E26" s="122" t="s">
        <v>40</v>
      </c>
      <c r="F26" s="122" t="s">
        <v>122</v>
      </c>
      <c r="G26" s="93"/>
      <c r="H26" s="89" t="s">
        <v>24</v>
      </c>
      <c r="I26" s="89"/>
      <c r="J26" s="122"/>
      <c r="K26" s="91"/>
      <c r="L26" s="91"/>
      <c r="M26" s="91"/>
      <c r="N26" s="91"/>
      <c r="O26" s="90"/>
      <c r="P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6" s="100"/>
      <c r="R26" s="100"/>
      <c r="S26" s="104"/>
    </row>
    <row r="27" spans="1:19" s="79" customFormat="1" ht="59.25" customHeight="1" x14ac:dyDescent="0.25">
      <c r="A27" s="92" t="s">
        <v>158</v>
      </c>
      <c r="B27" s="141">
        <v>2023</v>
      </c>
      <c r="C27" s="171" t="s">
        <v>125</v>
      </c>
      <c r="D27" s="89" t="s">
        <v>21</v>
      </c>
      <c r="E27" s="122" t="s">
        <v>126</v>
      </c>
      <c r="F27" s="122" t="s">
        <v>23</v>
      </c>
      <c r="G27" s="93"/>
      <c r="H27" s="89" t="s">
        <v>24</v>
      </c>
      <c r="I27" s="89" t="s">
        <v>114</v>
      </c>
      <c r="J27" s="122"/>
      <c r="K27" s="91"/>
      <c r="L27" s="91"/>
      <c r="M27" s="91"/>
      <c r="N27" s="91"/>
      <c r="O27" s="90"/>
      <c r="P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7" s="100"/>
      <c r="R27" s="100"/>
      <c r="S27" s="104" t="s">
        <v>159</v>
      </c>
    </row>
    <row r="28" spans="1:19" s="79" customFormat="1" ht="45" x14ac:dyDescent="0.25">
      <c r="A28" s="92" t="s">
        <v>160</v>
      </c>
      <c r="B28" s="141">
        <v>2023</v>
      </c>
      <c r="C28" s="171" t="s">
        <v>44</v>
      </c>
      <c r="D28" s="89" t="s">
        <v>45</v>
      </c>
      <c r="E28" s="122" t="s">
        <v>46</v>
      </c>
      <c r="F28" s="122" t="s">
        <v>47</v>
      </c>
      <c r="G28" s="93"/>
      <c r="H28" s="89" t="s">
        <v>48</v>
      </c>
      <c r="I28" s="89" t="s">
        <v>48</v>
      </c>
      <c r="J28" s="122"/>
      <c r="K28" s="91">
        <v>3000000</v>
      </c>
      <c r="L28" s="91"/>
      <c r="M28" s="91"/>
      <c r="N28" s="91"/>
      <c r="O28" s="90"/>
      <c r="P2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3000000</v>
      </c>
      <c r="Q28" s="100"/>
      <c r="R28" s="100"/>
      <c r="S28" s="104"/>
    </row>
    <row r="29" spans="1:19" s="79" customFormat="1" ht="45" x14ac:dyDescent="0.25">
      <c r="A29" s="92" t="s">
        <v>160</v>
      </c>
      <c r="B29" s="141">
        <v>2023</v>
      </c>
      <c r="C29" s="171" t="s">
        <v>44</v>
      </c>
      <c r="D29" s="89" t="s">
        <v>45</v>
      </c>
      <c r="E29" s="122" t="s">
        <v>46</v>
      </c>
      <c r="F29" s="122" t="s">
        <v>47</v>
      </c>
      <c r="G29" s="93"/>
      <c r="H29" s="89" t="s">
        <v>24</v>
      </c>
      <c r="I29" s="89" t="s">
        <v>48</v>
      </c>
      <c r="J29" s="122"/>
      <c r="K29" s="91">
        <v>2000000</v>
      </c>
      <c r="L29" s="91"/>
      <c r="M29" s="91"/>
      <c r="N29" s="91"/>
      <c r="O29" s="90"/>
      <c r="P2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2000000</v>
      </c>
      <c r="Q29" s="100"/>
      <c r="R29" s="100"/>
      <c r="S29" s="104"/>
    </row>
    <row r="30" spans="1:19" s="79" customFormat="1" ht="45" x14ac:dyDescent="0.25">
      <c r="A30" s="92" t="s">
        <v>161</v>
      </c>
      <c r="B30" s="141">
        <v>2023</v>
      </c>
      <c r="C30" s="171" t="s">
        <v>44</v>
      </c>
      <c r="D30" s="89" t="s">
        <v>45</v>
      </c>
      <c r="E30" s="122" t="s">
        <v>46</v>
      </c>
      <c r="F30" s="122" t="s">
        <v>47</v>
      </c>
      <c r="G30" s="93"/>
      <c r="H30" s="89" t="s">
        <v>48</v>
      </c>
      <c r="I30" s="89" t="s">
        <v>48</v>
      </c>
      <c r="J30" s="122"/>
      <c r="K30" s="91"/>
      <c r="L30" s="91">
        <v>500000</v>
      </c>
      <c r="M30" s="91"/>
      <c r="N30" s="91"/>
      <c r="O30" s="90"/>
      <c r="P3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500000</v>
      </c>
      <c r="Q30" s="100"/>
      <c r="R30" s="100"/>
      <c r="S30" s="104"/>
    </row>
    <row r="31" spans="1:19" s="79" customFormat="1" ht="45" x14ac:dyDescent="0.25">
      <c r="A31" s="92" t="s">
        <v>162</v>
      </c>
      <c r="B31" s="141">
        <v>2023</v>
      </c>
      <c r="C31" s="171" t="s">
        <v>163</v>
      </c>
      <c r="D31" s="89" t="s">
        <v>45</v>
      </c>
      <c r="E31" s="122" t="s">
        <v>55</v>
      </c>
      <c r="F31" s="122" t="s">
        <v>56</v>
      </c>
      <c r="G31" s="93"/>
      <c r="H31" s="89" t="s">
        <v>48</v>
      </c>
      <c r="I31" s="89" t="s">
        <v>48</v>
      </c>
      <c r="J31" s="122"/>
      <c r="K31" s="91">
        <v>480575.7</v>
      </c>
      <c r="L31" s="91"/>
      <c r="M31" s="91"/>
      <c r="N31" s="91"/>
      <c r="O31" s="90"/>
      <c r="P3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480575.7</v>
      </c>
      <c r="Q31" s="100"/>
      <c r="R31" s="100"/>
      <c r="S31" s="104"/>
    </row>
    <row r="32" spans="1:19" s="79" customFormat="1" ht="30" x14ac:dyDescent="0.25">
      <c r="A32" s="92" t="s">
        <v>164</v>
      </c>
      <c r="B32" s="141">
        <v>2023</v>
      </c>
      <c r="C32" s="171" t="s">
        <v>134</v>
      </c>
      <c r="D32" s="89" t="s">
        <v>82</v>
      </c>
      <c r="E32" s="122" t="s">
        <v>71</v>
      </c>
      <c r="F32" s="122" t="s">
        <v>72</v>
      </c>
      <c r="G32" s="93"/>
      <c r="H32" s="89" t="s">
        <v>48</v>
      </c>
      <c r="I32" s="89" t="s">
        <v>105</v>
      </c>
      <c r="J32" s="122"/>
      <c r="K32" s="91">
        <v>300000</v>
      </c>
      <c r="L32" s="91"/>
      <c r="M32" s="91"/>
      <c r="N32" s="91"/>
      <c r="O32" s="90"/>
      <c r="P3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</v>
      </c>
      <c r="Q32" s="100"/>
      <c r="R32" s="100"/>
      <c r="S32" s="104"/>
    </row>
    <row r="33" spans="1:19" s="79" customFormat="1" ht="30" x14ac:dyDescent="0.25">
      <c r="A33" s="92" t="s">
        <v>164</v>
      </c>
      <c r="B33" s="141">
        <v>2023</v>
      </c>
      <c r="C33" s="171" t="s">
        <v>134</v>
      </c>
      <c r="D33" s="89" t="s">
        <v>82</v>
      </c>
      <c r="E33" s="122" t="s">
        <v>71</v>
      </c>
      <c r="F33" s="122" t="s">
        <v>72</v>
      </c>
      <c r="G33" s="93"/>
      <c r="H33" s="89" t="s">
        <v>24</v>
      </c>
      <c r="I33" s="89" t="s">
        <v>105</v>
      </c>
      <c r="J33" s="122"/>
      <c r="K33" s="91">
        <v>300000</v>
      </c>
      <c r="L33" s="91"/>
      <c r="M33" s="91"/>
      <c r="N33" s="91"/>
      <c r="O33" s="90"/>
      <c r="P3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300000</v>
      </c>
      <c r="Q33" s="100"/>
      <c r="R33" s="100"/>
      <c r="S33" s="104"/>
    </row>
    <row r="34" spans="1:19" s="79" customFormat="1" ht="30" x14ac:dyDescent="0.25">
      <c r="A34" s="92" t="s">
        <v>165</v>
      </c>
      <c r="B34" s="141">
        <v>2023</v>
      </c>
      <c r="C34" s="171" t="s">
        <v>76</v>
      </c>
      <c r="D34" s="89" t="s">
        <v>45</v>
      </c>
      <c r="E34" s="122" t="s">
        <v>77</v>
      </c>
      <c r="F34" s="122" t="s">
        <v>78</v>
      </c>
      <c r="G34" s="93"/>
      <c r="H34" s="89" t="s">
        <v>48</v>
      </c>
      <c r="I34" s="89" t="s">
        <v>48</v>
      </c>
      <c r="J34" s="122"/>
      <c r="K34" s="91">
        <v>1000000</v>
      </c>
      <c r="L34" s="91"/>
      <c r="M34" s="91"/>
      <c r="N34" s="91"/>
      <c r="O34" s="90"/>
      <c r="P3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1000000</v>
      </c>
      <c r="Q34" s="100"/>
      <c r="R34" s="100"/>
      <c r="S34" s="104"/>
    </row>
    <row r="35" spans="1:19" s="79" customFormat="1" ht="45" x14ac:dyDescent="0.25">
      <c r="A35" s="92" t="s">
        <v>166</v>
      </c>
      <c r="B35" s="141">
        <v>2023</v>
      </c>
      <c r="C35" s="171" t="s">
        <v>139</v>
      </c>
      <c r="D35" s="89" t="s">
        <v>45</v>
      </c>
      <c r="E35" s="122" t="s">
        <v>140</v>
      </c>
      <c r="F35" s="122" t="s">
        <v>141</v>
      </c>
      <c r="G35" s="93"/>
      <c r="H35" s="89" t="s">
        <v>48</v>
      </c>
      <c r="I35" s="89" t="s">
        <v>48</v>
      </c>
      <c r="J35" s="122"/>
      <c r="K35" s="91">
        <v>2500000</v>
      </c>
      <c r="L35" s="91"/>
      <c r="M35" s="91"/>
      <c r="N35" s="91"/>
      <c r="O35" s="90"/>
      <c r="P3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2500000</v>
      </c>
      <c r="Q35" s="100"/>
      <c r="R35" s="100"/>
      <c r="S35" s="104"/>
    </row>
    <row r="36" spans="1:19" s="79" customFormat="1" ht="45" x14ac:dyDescent="0.25">
      <c r="A36" s="92" t="s">
        <v>167</v>
      </c>
      <c r="B36" s="141">
        <v>2023</v>
      </c>
      <c r="C36" s="171" t="s">
        <v>86</v>
      </c>
      <c r="D36" s="89" t="s">
        <v>82</v>
      </c>
      <c r="E36" s="122" t="s">
        <v>87</v>
      </c>
      <c r="F36" s="122" t="s">
        <v>88</v>
      </c>
      <c r="G36" s="93"/>
      <c r="H36" s="89" t="s">
        <v>24</v>
      </c>
      <c r="I36" s="89" t="s">
        <v>25</v>
      </c>
      <c r="J36" s="122"/>
      <c r="K36" s="91"/>
      <c r="L36" s="91">
        <v>150000</v>
      </c>
      <c r="M36" s="91"/>
      <c r="N36" s="91"/>
      <c r="O36" s="90"/>
      <c r="P3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</v>
      </c>
      <c r="Q36" s="100"/>
      <c r="R36" s="100"/>
      <c r="S36" s="104"/>
    </row>
    <row r="37" spans="1:19" s="79" customFormat="1" ht="45" x14ac:dyDescent="0.25">
      <c r="A37" s="92" t="s">
        <v>168</v>
      </c>
      <c r="B37" s="141">
        <v>2023</v>
      </c>
      <c r="C37" s="171" t="s">
        <v>90</v>
      </c>
      <c r="D37" s="89" t="s">
        <v>82</v>
      </c>
      <c r="E37" s="122" t="s">
        <v>91</v>
      </c>
      <c r="F37" s="122" t="s">
        <v>145</v>
      </c>
      <c r="G37" s="93"/>
      <c r="H37" s="89" t="s">
        <v>48</v>
      </c>
      <c r="I37" s="89" t="s">
        <v>48</v>
      </c>
      <c r="J37" s="122"/>
      <c r="K37" s="91">
        <v>200000</v>
      </c>
      <c r="L37" s="91"/>
      <c r="M37" s="91"/>
      <c r="N37" s="91"/>
      <c r="O37" s="90"/>
      <c r="P3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37" s="100"/>
      <c r="R37" s="100"/>
      <c r="S37" s="104"/>
    </row>
    <row r="38" spans="1:19" s="79" customFormat="1" ht="45" x14ac:dyDescent="0.25">
      <c r="A38" s="92" t="s">
        <v>168</v>
      </c>
      <c r="B38" s="141">
        <v>2023</v>
      </c>
      <c r="C38" s="171" t="s">
        <v>90</v>
      </c>
      <c r="D38" s="89" t="s">
        <v>82</v>
      </c>
      <c r="E38" s="122" t="s">
        <v>91</v>
      </c>
      <c r="F38" s="122" t="s">
        <v>145</v>
      </c>
      <c r="G38" s="93"/>
      <c r="H38" s="89" t="s">
        <v>24</v>
      </c>
      <c r="I38" s="89" t="s">
        <v>105</v>
      </c>
      <c r="J38" s="122"/>
      <c r="K38" s="91">
        <v>200000</v>
      </c>
      <c r="L38" s="91"/>
      <c r="M38" s="91"/>
      <c r="N38" s="91"/>
      <c r="O38" s="90"/>
      <c r="P3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38" s="100"/>
      <c r="R38" s="100"/>
      <c r="S38" s="104"/>
    </row>
    <row r="39" spans="1:19" s="79" customFormat="1" ht="30" x14ac:dyDescent="0.25">
      <c r="A39" s="92" t="s">
        <v>169</v>
      </c>
      <c r="B39" s="141">
        <v>2023</v>
      </c>
      <c r="C39" s="171" t="s">
        <v>98</v>
      </c>
      <c r="D39" s="89" t="s">
        <v>82</v>
      </c>
      <c r="E39" s="122" t="s">
        <v>99</v>
      </c>
      <c r="F39" s="122" t="s">
        <v>100</v>
      </c>
      <c r="G39" s="93"/>
      <c r="H39" s="89" t="s">
        <v>24</v>
      </c>
      <c r="I39" s="89" t="s">
        <v>25</v>
      </c>
      <c r="J39" s="122" t="s">
        <v>170</v>
      </c>
      <c r="K39" s="91"/>
      <c r="L39" s="91">
        <v>150000</v>
      </c>
      <c r="M39" s="91"/>
      <c r="N39" s="91"/>
      <c r="O39" s="88"/>
      <c r="P3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150000</v>
      </c>
      <c r="Q39" s="100"/>
      <c r="R39" s="100"/>
      <c r="S39" s="104"/>
    </row>
    <row r="40" spans="1:19" s="79" customFormat="1" x14ac:dyDescent="0.25">
      <c r="A40" s="92"/>
      <c r="B40" s="141"/>
      <c r="C40" s="171"/>
      <c r="D40" s="89"/>
      <c r="E40" s="122"/>
      <c r="F40" s="122"/>
      <c r="G40" s="93"/>
      <c r="H40" s="89"/>
      <c r="I40" s="89"/>
      <c r="J40" s="122"/>
      <c r="K40" s="91"/>
      <c r="L40" s="91"/>
      <c r="M40" s="91"/>
      <c r="N40" s="95"/>
      <c r="O40" s="88"/>
      <c r="P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0" s="100"/>
      <c r="R40" s="100"/>
      <c r="S40" s="104"/>
    </row>
    <row r="41" spans="1:19" s="79" customFormat="1" x14ac:dyDescent="0.25">
      <c r="A41" s="92"/>
      <c r="B41" s="141"/>
      <c r="C41" s="171"/>
      <c r="D41" s="89"/>
      <c r="E41" s="122"/>
      <c r="F41" s="122"/>
      <c r="G41" s="93"/>
      <c r="H41" s="89"/>
      <c r="I41" s="89"/>
      <c r="J41" s="122"/>
      <c r="K41" s="91"/>
      <c r="L41" s="91"/>
      <c r="M41" s="91"/>
      <c r="N41" s="95"/>
      <c r="O41" s="88"/>
      <c r="P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1" s="100"/>
      <c r="R41" s="100"/>
      <c r="S41" s="104"/>
    </row>
    <row r="42" spans="1:19" s="79" customFormat="1" x14ac:dyDescent="0.25">
      <c r="A42" s="92"/>
      <c r="B42" s="141"/>
      <c r="C42" s="171"/>
      <c r="D42" s="89"/>
      <c r="E42" s="122"/>
      <c r="F42" s="122"/>
      <c r="G42" s="93"/>
      <c r="H42" s="96"/>
      <c r="I42" s="89"/>
      <c r="J42" s="122"/>
      <c r="K42" s="91"/>
      <c r="L42" s="91"/>
      <c r="M42" s="91"/>
      <c r="N42" s="95"/>
      <c r="O42" s="88"/>
      <c r="P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2" s="100"/>
      <c r="R42" s="100"/>
      <c r="S42" s="104"/>
    </row>
    <row r="43" spans="1:19" s="79" customFormat="1" x14ac:dyDescent="0.25">
      <c r="A43" s="92"/>
      <c r="B43" s="141"/>
      <c r="C43" s="171"/>
      <c r="D43" s="89"/>
      <c r="E43" s="122"/>
      <c r="F43" s="122"/>
      <c r="G43" s="93"/>
      <c r="H43" s="89"/>
      <c r="I43" s="89"/>
      <c r="J43" s="122"/>
      <c r="K43" s="91"/>
      <c r="L43" s="91"/>
      <c r="M43" s="91"/>
      <c r="N43" s="95"/>
      <c r="O43" s="88"/>
      <c r="P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3" s="100"/>
      <c r="R43" s="100"/>
      <c r="S43" s="104"/>
    </row>
    <row r="44" spans="1:19" s="79" customFormat="1" x14ac:dyDescent="0.25">
      <c r="A44" s="92"/>
      <c r="B44" s="141"/>
      <c r="C44" s="171"/>
      <c r="D44" s="89"/>
      <c r="E44" s="122"/>
      <c r="F44" s="122"/>
      <c r="G44" s="93"/>
      <c r="H44" s="89"/>
      <c r="I44" s="89"/>
      <c r="J44" s="122"/>
      <c r="K44" s="91"/>
      <c r="L44" s="91"/>
      <c r="M44" s="91"/>
      <c r="N44" s="95"/>
      <c r="O44" s="88"/>
      <c r="P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4" s="100"/>
      <c r="R44" s="100"/>
      <c r="S44" s="104"/>
    </row>
    <row r="45" spans="1:19" s="79" customFormat="1" x14ac:dyDescent="0.25">
      <c r="A45" s="92"/>
      <c r="B45" s="141"/>
      <c r="C45" s="171"/>
      <c r="D45" s="89"/>
      <c r="E45" s="122"/>
      <c r="F45" s="122"/>
      <c r="G45" s="93"/>
      <c r="H45" s="89"/>
      <c r="I45" s="89"/>
      <c r="J45" s="122"/>
      <c r="K45" s="91"/>
      <c r="L45" s="91"/>
      <c r="M45" s="91"/>
      <c r="N45" s="95"/>
      <c r="O45" s="88"/>
      <c r="P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5" s="100"/>
      <c r="R45" s="100"/>
      <c r="S45" s="105"/>
    </row>
    <row r="46" spans="1:19" s="79" customFormat="1" x14ac:dyDescent="0.25">
      <c r="A46" s="92"/>
      <c r="B46" s="141"/>
      <c r="C46" s="171"/>
      <c r="D46" s="89"/>
      <c r="E46" s="122"/>
      <c r="F46" s="122"/>
      <c r="G46" s="93"/>
      <c r="H46" s="89"/>
      <c r="I46" s="89"/>
      <c r="J46" s="122"/>
      <c r="K46" s="91"/>
      <c r="L46" s="91"/>
      <c r="M46" s="91"/>
      <c r="N46" s="95"/>
      <c r="O46" s="88"/>
      <c r="P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6" s="100"/>
      <c r="R46" s="100"/>
      <c r="S46" s="104"/>
    </row>
    <row r="47" spans="1:19" s="79" customFormat="1" x14ac:dyDescent="0.25">
      <c r="A47" s="92"/>
      <c r="B47" s="141"/>
      <c r="C47" s="171"/>
      <c r="D47" s="89"/>
      <c r="E47" s="122"/>
      <c r="F47" s="122"/>
      <c r="G47" s="93"/>
      <c r="H47" s="89"/>
      <c r="I47" s="89"/>
      <c r="J47" s="122"/>
      <c r="K47" s="91"/>
      <c r="L47" s="91"/>
      <c r="M47" s="91"/>
      <c r="N47" s="95"/>
      <c r="O47" s="88"/>
      <c r="P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7" s="100"/>
      <c r="R47" s="100"/>
      <c r="S47" s="104"/>
    </row>
    <row r="48" spans="1:19" s="79" customFormat="1" x14ac:dyDescent="0.25">
      <c r="A48" s="92"/>
      <c r="B48" s="141"/>
      <c r="C48" s="171"/>
      <c r="D48" s="89"/>
      <c r="E48" s="122"/>
      <c r="F48" s="122"/>
      <c r="G48" s="93"/>
      <c r="H48" s="89"/>
      <c r="I48" s="89"/>
      <c r="J48" s="122"/>
      <c r="K48" s="91"/>
      <c r="L48" s="91"/>
      <c r="M48" s="91"/>
      <c r="N48" s="95"/>
      <c r="O48" s="88"/>
      <c r="P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8" s="100"/>
      <c r="R48" s="100"/>
      <c r="S48" s="104"/>
    </row>
    <row r="49" spans="1:19" s="79" customFormat="1" x14ac:dyDescent="0.25">
      <c r="A49" s="92"/>
      <c r="B49" s="141"/>
      <c r="C49" s="171"/>
      <c r="D49" s="89"/>
      <c r="E49" s="122"/>
      <c r="F49" s="122"/>
      <c r="G49" s="93"/>
      <c r="H49" s="89"/>
      <c r="I49" s="89"/>
      <c r="J49" s="122"/>
      <c r="K49" s="91"/>
      <c r="L49" s="91"/>
      <c r="M49" s="91"/>
      <c r="N49" s="95"/>
      <c r="O49" s="88"/>
      <c r="P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9" s="102"/>
      <c r="R49" s="100"/>
      <c r="S49" s="106"/>
    </row>
    <row r="50" spans="1:19" s="79" customFormat="1" x14ac:dyDescent="0.25">
      <c r="A50" s="92"/>
      <c r="B50" s="141"/>
      <c r="C50" s="171"/>
      <c r="D50" s="89"/>
      <c r="E50" s="122"/>
      <c r="F50" s="122"/>
      <c r="G50" s="93"/>
      <c r="H50" s="89"/>
      <c r="I50" s="89"/>
      <c r="J50" s="122"/>
      <c r="K50" s="91"/>
      <c r="L50" s="91"/>
      <c r="M50" s="91"/>
      <c r="N50" s="95"/>
      <c r="O50" s="88"/>
      <c r="P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0" s="100"/>
      <c r="R50" s="100"/>
      <c r="S50" s="104"/>
    </row>
    <row r="51" spans="1:19" s="79" customFormat="1" x14ac:dyDescent="0.25">
      <c r="A51" s="92"/>
      <c r="B51" s="141"/>
      <c r="C51" s="171"/>
      <c r="D51" s="89"/>
      <c r="E51" s="122"/>
      <c r="F51" s="122"/>
      <c r="G51" s="93"/>
      <c r="H51" s="89"/>
      <c r="I51" s="89"/>
      <c r="J51" s="122"/>
      <c r="K51" s="91"/>
      <c r="L51" s="91"/>
      <c r="M51" s="91"/>
      <c r="N51" s="95"/>
      <c r="O51" s="88"/>
      <c r="P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1" s="100"/>
      <c r="R51" s="100"/>
      <c r="S51" s="106"/>
    </row>
    <row r="52" spans="1:19" s="79" customFormat="1" x14ac:dyDescent="0.25">
      <c r="A52" s="92"/>
      <c r="B52" s="141"/>
      <c r="C52" s="171"/>
      <c r="D52" s="89"/>
      <c r="E52" s="122"/>
      <c r="F52" s="122"/>
      <c r="G52" s="93"/>
      <c r="H52" s="89"/>
      <c r="I52" s="89"/>
      <c r="J52" s="122"/>
      <c r="K52" s="91"/>
      <c r="L52" s="91"/>
      <c r="M52" s="91"/>
      <c r="N52" s="95"/>
      <c r="O52" s="88"/>
      <c r="P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2" s="100"/>
      <c r="R52" s="100"/>
      <c r="S52" s="104"/>
    </row>
    <row r="53" spans="1:19" s="79" customFormat="1" x14ac:dyDescent="0.25">
      <c r="A53" s="92"/>
      <c r="B53" s="141"/>
      <c r="C53" s="171"/>
      <c r="D53" s="89"/>
      <c r="E53" s="122"/>
      <c r="F53" s="122"/>
      <c r="G53" s="93"/>
      <c r="H53" s="89"/>
      <c r="I53" s="89"/>
      <c r="J53" s="122"/>
      <c r="K53" s="91"/>
      <c r="L53" s="91"/>
      <c r="M53" s="91"/>
      <c r="N53" s="95"/>
      <c r="O53" s="88"/>
      <c r="P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3" s="100"/>
      <c r="R53" s="100"/>
      <c r="S53" s="104"/>
    </row>
    <row r="54" spans="1:19" s="79" customFormat="1" x14ac:dyDescent="0.25">
      <c r="A54" s="92"/>
      <c r="B54" s="141"/>
      <c r="C54" s="171"/>
      <c r="D54" s="89"/>
      <c r="E54" s="122"/>
      <c r="F54" s="122"/>
      <c r="G54" s="93"/>
      <c r="H54" s="89"/>
      <c r="I54" s="89"/>
      <c r="J54" s="122"/>
      <c r="K54" s="91"/>
      <c r="L54" s="91"/>
      <c r="M54" s="91"/>
      <c r="N54" s="95"/>
      <c r="O54" s="88"/>
      <c r="P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4" s="100"/>
      <c r="R54" s="100"/>
      <c r="S54" s="104"/>
    </row>
    <row r="55" spans="1:19" s="79" customFormat="1" x14ac:dyDescent="0.25">
      <c r="A55" s="92"/>
      <c r="B55" s="141"/>
      <c r="C55" s="171"/>
      <c r="D55" s="89"/>
      <c r="E55" s="122"/>
      <c r="F55" s="122"/>
      <c r="G55" s="93"/>
      <c r="H55" s="89"/>
      <c r="I55" s="89"/>
      <c r="J55" s="122"/>
      <c r="K55" s="91"/>
      <c r="L55" s="91"/>
      <c r="M55" s="91"/>
      <c r="N55" s="95"/>
      <c r="O55" s="88"/>
      <c r="P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5" s="100"/>
      <c r="R55" s="100"/>
      <c r="S55" s="104"/>
    </row>
    <row r="56" spans="1:19" s="79" customFormat="1" x14ac:dyDescent="0.25">
      <c r="A56" s="92"/>
      <c r="B56" s="141"/>
      <c r="C56" s="171"/>
      <c r="D56" s="89"/>
      <c r="E56" s="122"/>
      <c r="F56" s="122"/>
      <c r="G56" s="93"/>
      <c r="H56" s="89"/>
      <c r="I56" s="89"/>
      <c r="J56" s="122"/>
      <c r="K56" s="91"/>
      <c r="L56" s="91"/>
      <c r="M56" s="91"/>
      <c r="N56" s="95"/>
      <c r="O56" s="88"/>
      <c r="P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6" s="100"/>
      <c r="R56" s="100"/>
      <c r="S56" s="104"/>
    </row>
    <row r="57" spans="1:19" s="79" customFormat="1" x14ac:dyDescent="0.25">
      <c r="A57" s="92"/>
      <c r="B57" s="141"/>
      <c r="C57" s="171"/>
      <c r="D57" s="89"/>
      <c r="E57" s="122"/>
      <c r="F57" s="122"/>
      <c r="G57" s="93"/>
      <c r="H57" s="89"/>
      <c r="I57" s="89"/>
      <c r="J57" s="122"/>
      <c r="K57" s="91"/>
      <c r="L57" s="91"/>
      <c r="M57" s="91"/>
      <c r="N57" s="95"/>
      <c r="O57" s="88"/>
      <c r="P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7" s="100"/>
      <c r="R57" s="100"/>
      <c r="S57" s="104"/>
    </row>
    <row r="58" spans="1:19" s="79" customFormat="1" x14ac:dyDescent="0.25">
      <c r="A58" s="92"/>
      <c r="B58" s="141"/>
      <c r="C58" s="171"/>
      <c r="D58" s="89"/>
      <c r="E58" s="122"/>
      <c r="F58" s="122"/>
      <c r="G58" s="93"/>
      <c r="H58" s="89"/>
      <c r="I58" s="89"/>
      <c r="J58" s="122"/>
      <c r="K58" s="91"/>
      <c r="L58" s="91"/>
      <c r="M58" s="91"/>
      <c r="N58" s="95"/>
      <c r="O58" s="88"/>
      <c r="P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8" s="100"/>
      <c r="R58" s="100"/>
      <c r="S58" s="104"/>
    </row>
    <row r="59" spans="1:19" s="79" customFormat="1" x14ac:dyDescent="0.25">
      <c r="A59" s="92"/>
      <c r="B59" s="141"/>
      <c r="C59" s="171"/>
      <c r="D59" s="89"/>
      <c r="E59" s="122"/>
      <c r="F59" s="122"/>
      <c r="G59" s="93"/>
      <c r="H59" s="89"/>
      <c r="I59" s="89"/>
      <c r="J59" s="122"/>
      <c r="K59" s="91"/>
      <c r="L59" s="91"/>
      <c r="M59" s="91"/>
      <c r="N59" s="95"/>
      <c r="O59" s="88"/>
      <c r="P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9" s="100"/>
      <c r="R59" s="100"/>
      <c r="S59" s="104"/>
    </row>
    <row r="60" spans="1:19" s="79" customFormat="1" x14ac:dyDescent="0.25">
      <c r="A60" s="92"/>
      <c r="B60" s="141"/>
      <c r="C60" s="171"/>
      <c r="D60" s="89"/>
      <c r="E60" s="122"/>
      <c r="F60" s="122"/>
      <c r="G60" s="93"/>
      <c r="H60" s="89"/>
      <c r="I60" s="89"/>
      <c r="J60" s="122"/>
      <c r="K60" s="91"/>
      <c r="L60" s="91"/>
      <c r="M60" s="91"/>
      <c r="N60" s="95"/>
      <c r="O60" s="88"/>
      <c r="P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0" s="100"/>
      <c r="R60" s="100"/>
      <c r="S60" s="104"/>
    </row>
    <row r="61" spans="1:19" s="79" customFormat="1" x14ac:dyDescent="0.25">
      <c r="A61" s="92"/>
      <c r="B61" s="141"/>
      <c r="C61" s="171"/>
      <c r="D61" s="89"/>
      <c r="E61" s="122"/>
      <c r="F61" s="122"/>
      <c r="G61" s="93"/>
      <c r="H61" s="89"/>
      <c r="I61" s="89"/>
      <c r="J61" s="122"/>
      <c r="K61" s="91"/>
      <c r="L61" s="91"/>
      <c r="M61" s="91"/>
      <c r="N61" s="95"/>
      <c r="O61" s="88"/>
      <c r="P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1" s="100"/>
      <c r="R61" s="100"/>
      <c r="S61" s="104"/>
    </row>
    <row r="62" spans="1:19" s="79" customFormat="1" x14ac:dyDescent="0.25">
      <c r="A62" s="92"/>
      <c r="B62" s="141"/>
      <c r="C62" s="171"/>
      <c r="D62" s="89"/>
      <c r="E62" s="122"/>
      <c r="F62" s="122"/>
      <c r="G62" s="93"/>
      <c r="H62" s="89"/>
      <c r="I62" s="89"/>
      <c r="J62" s="122"/>
      <c r="K62" s="91"/>
      <c r="L62" s="91"/>
      <c r="M62" s="91"/>
      <c r="N62" s="95"/>
      <c r="O62" s="88"/>
      <c r="P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2" s="100"/>
      <c r="R62" s="100"/>
      <c r="S62" s="104"/>
    </row>
    <row r="63" spans="1:19" s="79" customFormat="1" x14ac:dyDescent="0.25">
      <c r="A63" s="92"/>
      <c r="B63" s="141"/>
      <c r="C63" s="171"/>
      <c r="D63" s="89"/>
      <c r="E63" s="122"/>
      <c r="F63" s="122"/>
      <c r="G63" s="93"/>
      <c r="H63" s="89"/>
      <c r="I63" s="89"/>
      <c r="J63" s="122"/>
      <c r="K63" s="91"/>
      <c r="L63" s="91"/>
      <c r="M63" s="91"/>
      <c r="N63" s="95"/>
      <c r="O63" s="88"/>
      <c r="P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3" s="100"/>
      <c r="R63" s="100"/>
      <c r="S63" s="104"/>
    </row>
    <row r="64" spans="1:19" s="79" customFormat="1" x14ac:dyDescent="0.25">
      <c r="A64" s="92"/>
      <c r="B64" s="141"/>
      <c r="C64" s="171"/>
      <c r="D64" s="89"/>
      <c r="E64" s="122"/>
      <c r="F64" s="122"/>
      <c r="G64" s="93"/>
      <c r="H64" s="89"/>
      <c r="I64" s="89"/>
      <c r="J64" s="122"/>
      <c r="K64" s="91"/>
      <c r="L64" s="91"/>
      <c r="M64" s="91"/>
      <c r="N64" s="95"/>
      <c r="O64" s="88"/>
      <c r="P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4" s="100"/>
      <c r="R64" s="100"/>
      <c r="S64" s="104"/>
    </row>
    <row r="65" spans="1:19" s="79" customFormat="1" x14ac:dyDescent="0.25">
      <c r="A65" s="92"/>
      <c r="B65" s="141"/>
      <c r="C65" s="171"/>
      <c r="D65" s="89"/>
      <c r="E65" s="122"/>
      <c r="F65" s="122"/>
      <c r="G65" s="93"/>
      <c r="H65" s="89"/>
      <c r="I65" s="89"/>
      <c r="J65" s="122"/>
      <c r="K65" s="91"/>
      <c r="L65" s="91"/>
      <c r="M65" s="91"/>
      <c r="N65" s="95"/>
      <c r="O65" s="88"/>
      <c r="P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5" s="100"/>
      <c r="R65" s="100"/>
      <c r="S65" s="104"/>
    </row>
    <row r="66" spans="1:19" s="79" customFormat="1" x14ac:dyDescent="0.25">
      <c r="A66" s="92"/>
      <c r="B66" s="141"/>
      <c r="C66" s="171"/>
      <c r="D66" s="89"/>
      <c r="E66" s="122"/>
      <c r="F66" s="122"/>
      <c r="G66" s="93"/>
      <c r="H66" s="89"/>
      <c r="I66" s="89"/>
      <c r="J66" s="122"/>
      <c r="K66" s="91"/>
      <c r="L66" s="91"/>
      <c r="M66" s="91"/>
      <c r="N66" s="94"/>
      <c r="O66" s="88"/>
      <c r="P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6" s="100"/>
      <c r="R66" s="100"/>
      <c r="S66" s="104"/>
    </row>
    <row r="67" spans="1:19" s="79" customFormat="1" x14ac:dyDescent="0.25">
      <c r="A67" s="92"/>
      <c r="B67" s="141"/>
      <c r="C67" s="171"/>
      <c r="D67" s="89"/>
      <c r="E67" s="122"/>
      <c r="F67" s="122"/>
      <c r="G67" s="93"/>
      <c r="H67" s="89"/>
      <c r="I67" s="89"/>
      <c r="J67" s="122"/>
      <c r="K67" s="91"/>
      <c r="L67" s="91"/>
      <c r="M67" s="91"/>
      <c r="N67" s="94"/>
      <c r="O67" s="88"/>
      <c r="P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7" s="100"/>
      <c r="R67" s="100"/>
      <c r="S67" s="104"/>
    </row>
    <row r="68" spans="1:19" s="79" customFormat="1" x14ac:dyDescent="0.25">
      <c r="A68" s="92"/>
      <c r="B68" s="141"/>
      <c r="C68" s="171"/>
      <c r="D68" s="89"/>
      <c r="E68" s="122"/>
      <c r="F68" s="122"/>
      <c r="G68" s="93"/>
      <c r="H68" s="89"/>
      <c r="I68" s="89"/>
      <c r="J68" s="122"/>
      <c r="K68" s="91"/>
      <c r="L68" s="91"/>
      <c r="M68" s="91"/>
      <c r="N68" s="94"/>
      <c r="O68" s="88"/>
      <c r="P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8" s="100"/>
      <c r="R68" s="100"/>
      <c r="S68" s="105"/>
    </row>
    <row r="69" spans="1:19" s="79" customFormat="1" x14ac:dyDescent="0.25">
      <c r="A69" s="92"/>
      <c r="B69" s="141"/>
      <c r="C69" s="171"/>
      <c r="D69" s="89"/>
      <c r="E69" s="122"/>
      <c r="F69" s="122"/>
      <c r="G69" s="93"/>
      <c r="H69" s="89"/>
      <c r="I69" s="89"/>
      <c r="J69" s="122"/>
      <c r="K69" s="91"/>
      <c r="L69" s="91"/>
      <c r="M69" s="91"/>
      <c r="N69" s="94"/>
      <c r="O69" s="88"/>
      <c r="P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9" s="100"/>
      <c r="R69" s="100"/>
      <c r="S69" s="104"/>
    </row>
    <row r="70" spans="1:19" s="79" customFormat="1" x14ac:dyDescent="0.25">
      <c r="A70" s="92"/>
      <c r="B70" s="141"/>
      <c r="C70" s="171"/>
      <c r="D70" s="89"/>
      <c r="E70" s="122"/>
      <c r="F70" s="122"/>
      <c r="G70" s="93"/>
      <c r="H70" s="89"/>
      <c r="I70" s="89"/>
      <c r="J70" s="122"/>
      <c r="K70" s="91"/>
      <c r="L70" s="91"/>
      <c r="M70" s="91"/>
      <c r="N70" s="95"/>
      <c r="O70" s="88"/>
      <c r="P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0" s="100"/>
      <c r="R70" s="100"/>
      <c r="S70" s="104"/>
    </row>
    <row r="71" spans="1:19" s="79" customFormat="1" x14ac:dyDescent="0.25">
      <c r="A71" s="92"/>
      <c r="B71" s="141"/>
      <c r="C71" s="171"/>
      <c r="D71" s="89"/>
      <c r="E71" s="122"/>
      <c r="F71" s="122"/>
      <c r="G71" s="93"/>
      <c r="H71" s="89"/>
      <c r="I71" s="89"/>
      <c r="J71" s="122"/>
      <c r="K71" s="91"/>
      <c r="L71" s="91"/>
      <c r="M71" s="91"/>
      <c r="N71" s="95"/>
      <c r="O71" s="88"/>
      <c r="P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1" s="100"/>
      <c r="R71" s="100"/>
      <c r="S71" s="104"/>
    </row>
    <row r="72" spans="1:19" s="79" customFormat="1" x14ac:dyDescent="0.25">
      <c r="A72" s="92"/>
      <c r="B72" s="141"/>
      <c r="C72" s="171"/>
      <c r="D72" s="89"/>
      <c r="E72" s="122"/>
      <c r="F72" s="122"/>
      <c r="G72" s="93"/>
      <c r="H72" s="89"/>
      <c r="I72" s="89"/>
      <c r="J72" s="122"/>
      <c r="K72" s="91"/>
      <c r="L72" s="91"/>
      <c r="M72" s="91"/>
      <c r="N72" s="94"/>
      <c r="O72" s="88"/>
      <c r="P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2" s="100"/>
      <c r="R72" s="100"/>
      <c r="S72" s="104"/>
    </row>
    <row r="73" spans="1:19" s="79" customFormat="1" x14ac:dyDescent="0.25">
      <c r="A73" s="92"/>
      <c r="B73" s="141"/>
      <c r="C73" s="171"/>
      <c r="D73" s="89"/>
      <c r="E73" s="122"/>
      <c r="F73" s="122"/>
      <c r="G73" s="93"/>
      <c r="H73" s="89"/>
      <c r="I73" s="89"/>
      <c r="J73" s="122"/>
      <c r="K73" s="91"/>
      <c r="L73" s="91"/>
      <c r="M73" s="91"/>
      <c r="N73" s="94"/>
      <c r="O73" s="88"/>
      <c r="P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3" s="100"/>
      <c r="R73" s="100"/>
      <c r="S73" s="104"/>
    </row>
    <row r="74" spans="1:19" s="79" customFormat="1" x14ac:dyDescent="0.25">
      <c r="A74" s="92"/>
      <c r="B74" s="141"/>
      <c r="C74" s="171"/>
      <c r="D74" s="89"/>
      <c r="E74" s="122"/>
      <c r="F74" s="122"/>
      <c r="G74" s="93"/>
      <c r="H74" s="89"/>
      <c r="I74" s="89"/>
      <c r="J74" s="122"/>
      <c r="K74" s="91"/>
      <c r="L74" s="91"/>
      <c r="M74" s="91"/>
      <c r="N74" s="95"/>
      <c r="O74" s="88"/>
      <c r="P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4" s="100"/>
      <c r="R74" s="100"/>
      <c r="S74" s="104"/>
    </row>
    <row r="75" spans="1:19" s="79" customFormat="1" x14ac:dyDescent="0.25">
      <c r="A75" s="92"/>
      <c r="B75" s="141"/>
      <c r="C75" s="171"/>
      <c r="D75" s="89"/>
      <c r="E75" s="122"/>
      <c r="F75" s="122"/>
      <c r="G75" s="93"/>
      <c r="H75" s="89"/>
      <c r="I75" s="89"/>
      <c r="J75" s="122"/>
      <c r="K75" s="91"/>
      <c r="L75" s="91"/>
      <c r="M75" s="91"/>
      <c r="N75" s="95"/>
      <c r="O75" s="88"/>
      <c r="P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5" s="100"/>
      <c r="R75" s="100"/>
      <c r="S75" s="104"/>
    </row>
    <row r="76" spans="1:19" s="79" customFormat="1" x14ac:dyDescent="0.25">
      <c r="A76" s="92"/>
      <c r="B76" s="141"/>
      <c r="C76" s="171"/>
      <c r="D76" s="89"/>
      <c r="E76" s="122"/>
      <c r="F76" s="122"/>
      <c r="G76" s="93"/>
      <c r="H76" s="89"/>
      <c r="I76" s="89"/>
      <c r="J76" s="122"/>
      <c r="K76" s="91"/>
      <c r="L76" s="91"/>
      <c r="M76" s="91"/>
      <c r="N76" s="95"/>
      <c r="O76" s="88"/>
      <c r="P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6" s="100"/>
      <c r="R76" s="100"/>
      <c r="S76" s="104"/>
    </row>
    <row r="77" spans="1:19" s="79" customFormat="1" x14ac:dyDescent="0.25">
      <c r="A77" s="92"/>
      <c r="B77" s="141"/>
      <c r="C77" s="171"/>
      <c r="D77" s="89"/>
      <c r="E77" s="122"/>
      <c r="F77" s="122"/>
      <c r="G77" s="93"/>
      <c r="H77" s="89"/>
      <c r="I77" s="89"/>
      <c r="J77" s="122"/>
      <c r="K77" s="91"/>
      <c r="L77" s="91"/>
      <c r="M77" s="91"/>
      <c r="N77" s="95"/>
      <c r="O77" s="88"/>
      <c r="P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7" s="100"/>
      <c r="R77" s="100"/>
      <c r="S77" s="104"/>
    </row>
    <row r="78" spans="1:19" s="79" customFormat="1" x14ac:dyDescent="0.25">
      <c r="A78" s="92"/>
      <c r="B78" s="141"/>
      <c r="C78" s="171"/>
      <c r="D78" s="89"/>
      <c r="E78" s="122"/>
      <c r="F78" s="122"/>
      <c r="G78" s="93"/>
      <c r="H78" s="89"/>
      <c r="I78" s="89"/>
      <c r="J78" s="122"/>
      <c r="K78" s="91"/>
      <c r="L78" s="91"/>
      <c r="M78" s="91"/>
      <c r="N78" s="95"/>
      <c r="O78" s="88"/>
      <c r="P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8" s="100"/>
      <c r="R78" s="100"/>
      <c r="S78" s="104"/>
    </row>
    <row r="79" spans="1:19" s="79" customFormat="1" x14ac:dyDescent="0.25">
      <c r="A79" s="92"/>
      <c r="B79" s="141"/>
      <c r="C79" s="171"/>
      <c r="D79" s="89"/>
      <c r="E79" s="122"/>
      <c r="F79" s="122"/>
      <c r="G79" s="93"/>
      <c r="H79" s="89"/>
      <c r="I79" s="89"/>
      <c r="J79" s="122"/>
      <c r="K79" s="91"/>
      <c r="L79" s="91"/>
      <c r="M79" s="91"/>
      <c r="N79" s="95"/>
      <c r="O79" s="88"/>
      <c r="P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9" s="100"/>
      <c r="R79" s="100"/>
      <c r="S79" s="104"/>
    </row>
    <row r="80" spans="1:19" s="79" customFormat="1" x14ac:dyDescent="0.25">
      <c r="A80" s="92"/>
      <c r="B80" s="141"/>
      <c r="C80" s="171"/>
      <c r="D80" s="89"/>
      <c r="E80" s="122"/>
      <c r="F80" s="122"/>
      <c r="G80" s="93"/>
      <c r="H80" s="89"/>
      <c r="I80" s="89"/>
      <c r="J80" s="122"/>
      <c r="K80" s="91"/>
      <c r="L80" s="91"/>
      <c r="M80" s="91"/>
      <c r="N80" s="94"/>
      <c r="O80" s="88"/>
      <c r="P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0" s="100"/>
      <c r="R80" s="100"/>
      <c r="S80" s="104"/>
    </row>
    <row r="81" spans="1:19" s="79" customFormat="1" x14ac:dyDescent="0.25">
      <c r="A81" s="92"/>
      <c r="B81" s="141"/>
      <c r="C81" s="171"/>
      <c r="D81" s="89"/>
      <c r="E81" s="122"/>
      <c r="F81" s="122"/>
      <c r="G81" s="93"/>
      <c r="H81" s="89"/>
      <c r="I81" s="89"/>
      <c r="J81" s="122"/>
      <c r="K81" s="91"/>
      <c r="L81" s="91"/>
      <c r="M81" s="91"/>
      <c r="N81" s="94"/>
      <c r="O81" s="88"/>
      <c r="P8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1" s="100"/>
      <c r="R81" s="100"/>
      <c r="S81" s="104"/>
    </row>
    <row r="82" spans="1:19" s="79" customFormat="1" x14ac:dyDescent="0.25">
      <c r="A82" s="92"/>
      <c r="B82" s="141"/>
      <c r="C82" s="171"/>
      <c r="D82" s="89"/>
      <c r="E82" s="122"/>
      <c r="F82" s="122"/>
      <c r="G82" s="93"/>
      <c r="H82" s="89"/>
      <c r="I82" s="89"/>
      <c r="J82" s="122"/>
      <c r="K82" s="91"/>
      <c r="L82" s="91"/>
      <c r="M82" s="91"/>
      <c r="N82" s="95"/>
      <c r="O82" s="88"/>
      <c r="P8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2" s="100"/>
      <c r="R82" s="100"/>
      <c r="S82" s="104"/>
    </row>
    <row r="83" spans="1:19" s="79" customFormat="1" x14ac:dyDescent="0.25">
      <c r="A83" s="92"/>
      <c r="B83" s="141"/>
      <c r="C83" s="171"/>
      <c r="D83" s="89"/>
      <c r="E83" s="122"/>
      <c r="F83" s="122"/>
      <c r="G83" s="93"/>
      <c r="H83" s="89"/>
      <c r="I83" s="89"/>
      <c r="J83" s="122"/>
      <c r="K83" s="91"/>
      <c r="L83" s="91"/>
      <c r="M83" s="91"/>
      <c r="N83" s="95"/>
      <c r="O83" s="88"/>
      <c r="P8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3" s="100"/>
      <c r="R83" s="100"/>
      <c r="S83" s="104"/>
    </row>
    <row r="84" spans="1:19" s="79" customFormat="1" x14ac:dyDescent="0.25">
      <c r="A84" s="92"/>
      <c r="B84" s="141"/>
      <c r="C84" s="171"/>
      <c r="D84" s="89"/>
      <c r="E84" s="122"/>
      <c r="F84" s="122"/>
      <c r="G84" s="93"/>
      <c r="H84" s="89"/>
      <c r="I84" s="89"/>
      <c r="J84" s="122"/>
      <c r="K84" s="91"/>
      <c r="L84" s="91"/>
      <c r="M84" s="91"/>
      <c r="N84" s="94"/>
      <c r="O84" s="88"/>
      <c r="P8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4" s="100"/>
      <c r="R84" s="100"/>
      <c r="S84" s="105"/>
    </row>
    <row r="85" spans="1:19" s="79" customFormat="1" x14ac:dyDescent="0.25">
      <c r="A85" s="92"/>
      <c r="B85" s="141"/>
      <c r="C85" s="171"/>
      <c r="D85" s="89"/>
      <c r="E85" s="122"/>
      <c r="F85" s="122"/>
      <c r="G85" s="93"/>
      <c r="H85" s="89"/>
      <c r="I85" s="89"/>
      <c r="J85" s="122"/>
      <c r="K85" s="91"/>
      <c r="L85" s="91"/>
      <c r="M85" s="91"/>
      <c r="N85" s="94"/>
      <c r="O85" s="88"/>
      <c r="P8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5" s="100"/>
      <c r="R85" s="100"/>
      <c r="S85" s="105"/>
    </row>
    <row r="86" spans="1:19" s="79" customFormat="1" x14ac:dyDescent="0.25">
      <c r="A86" s="92"/>
      <c r="B86" s="141"/>
      <c r="C86" s="171"/>
      <c r="D86" s="89"/>
      <c r="E86" s="122"/>
      <c r="F86" s="122"/>
      <c r="G86" s="93"/>
      <c r="H86" s="89"/>
      <c r="I86" s="89"/>
      <c r="J86" s="122"/>
      <c r="K86" s="91"/>
      <c r="L86" s="91"/>
      <c r="M86" s="91"/>
      <c r="N86" s="95"/>
      <c r="O86" s="88"/>
      <c r="P8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6" s="100"/>
      <c r="R86" s="100"/>
      <c r="S86" s="104"/>
    </row>
    <row r="87" spans="1:19" s="79" customFormat="1" x14ac:dyDescent="0.25">
      <c r="A87" s="92"/>
      <c r="B87" s="141"/>
      <c r="C87" s="171"/>
      <c r="D87" s="89"/>
      <c r="E87" s="122"/>
      <c r="F87" s="122"/>
      <c r="G87" s="93"/>
      <c r="H87" s="89"/>
      <c r="I87" s="89"/>
      <c r="J87" s="122"/>
      <c r="K87" s="91"/>
      <c r="L87" s="91"/>
      <c r="M87" s="91"/>
      <c r="N87" s="95"/>
      <c r="O87" s="88"/>
      <c r="P8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7" s="100"/>
      <c r="R87" s="100"/>
      <c r="S87" s="104"/>
    </row>
    <row r="88" spans="1:19" s="79" customFormat="1" x14ac:dyDescent="0.25">
      <c r="A88" s="92"/>
      <c r="B88" s="141"/>
      <c r="C88" s="171"/>
      <c r="D88" s="89"/>
      <c r="E88" s="122"/>
      <c r="F88" s="122"/>
      <c r="G88" s="93"/>
      <c r="H88" s="89"/>
      <c r="I88" s="89"/>
      <c r="J88" s="122"/>
      <c r="K88" s="91"/>
      <c r="L88" s="91"/>
      <c r="M88" s="91"/>
      <c r="N88" s="95"/>
      <c r="O88" s="88"/>
      <c r="P8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8" s="100"/>
      <c r="R88" s="100"/>
      <c r="S88" s="104"/>
    </row>
    <row r="89" spans="1:19" s="79" customFormat="1" x14ac:dyDescent="0.25">
      <c r="A89" s="92"/>
      <c r="B89" s="141"/>
      <c r="C89" s="171"/>
      <c r="D89" s="89"/>
      <c r="E89" s="122"/>
      <c r="F89" s="122"/>
      <c r="G89" s="93"/>
      <c r="H89" s="89"/>
      <c r="I89" s="89"/>
      <c r="J89" s="122"/>
      <c r="K89" s="91"/>
      <c r="L89" s="91"/>
      <c r="M89" s="91"/>
      <c r="N89" s="95"/>
      <c r="O89" s="88"/>
      <c r="P8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9" s="100"/>
      <c r="R89" s="100"/>
      <c r="S89" s="104"/>
    </row>
    <row r="90" spans="1:19" s="79" customFormat="1" x14ac:dyDescent="0.25">
      <c r="A90" s="92"/>
      <c r="B90" s="141"/>
      <c r="C90" s="171"/>
      <c r="D90" s="89"/>
      <c r="E90" s="122"/>
      <c r="F90" s="122"/>
      <c r="G90" s="93"/>
      <c r="H90" s="89"/>
      <c r="I90" s="89"/>
      <c r="J90" s="122"/>
      <c r="K90" s="91"/>
      <c r="L90" s="91"/>
      <c r="M90" s="91"/>
      <c r="N90" s="95"/>
      <c r="O90" s="88"/>
      <c r="P9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0" s="100"/>
      <c r="R90" s="100"/>
      <c r="S90" s="104"/>
    </row>
    <row r="91" spans="1:19" s="79" customFormat="1" x14ac:dyDescent="0.25">
      <c r="A91" s="92"/>
      <c r="B91" s="141"/>
      <c r="C91" s="171"/>
      <c r="D91" s="89"/>
      <c r="E91" s="122"/>
      <c r="F91" s="122"/>
      <c r="G91" s="93"/>
      <c r="H91" s="89"/>
      <c r="I91" s="89"/>
      <c r="J91" s="122"/>
      <c r="K91" s="91"/>
      <c r="L91" s="91"/>
      <c r="M91" s="91"/>
      <c r="N91" s="95"/>
      <c r="O91" s="88"/>
      <c r="P9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1" s="100"/>
      <c r="R91" s="100"/>
      <c r="S91" s="104"/>
    </row>
    <row r="92" spans="1:19" s="79" customFormat="1" x14ac:dyDescent="0.25">
      <c r="A92" s="92"/>
      <c r="B92" s="141"/>
      <c r="C92" s="171"/>
      <c r="D92" s="89"/>
      <c r="E92" s="122"/>
      <c r="F92" s="122"/>
      <c r="G92" s="93"/>
      <c r="H92" s="89"/>
      <c r="I92" s="89"/>
      <c r="J92" s="122"/>
      <c r="K92" s="91"/>
      <c r="L92" s="91"/>
      <c r="M92" s="91"/>
      <c r="N92" s="95"/>
      <c r="O92" s="88"/>
      <c r="P9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2" s="100"/>
      <c r="R92" s="100"/>
      <c r="S92" s="104"/>
    </row>
    <row r="93" spans="1:19" s="79" customFormat="1" x14ac:dyDescent="0.25">
      <c r="A93" s="92"/>
      <c r="B93" s="141"/>
      <c r="C93" s="171"/>
      <c r="D93" s="89"/>
      <c r="E93" s="122"/>
      <c r="F93" s="122"/>
      <c r="G93" s="93"/>
      <c r="H93" s="89"/>
      <c r="I93" s="89"/>
      <c r="J93" s="122"/>
      <c r="K93" s="91"/>
      <c r="L93" s="91"/>
      <c r="M93" s="91"/>
      <c r="N93" s="95"/>
      <c r="O93" s="88"/>
      <c r="P9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3" s="100"/>
      <c r="R93" s="100"/>
      <c r="S93" s="104"/>
    </row>
    <row r="94" spans="1:19" s="79" customFormat="1" x14ac:dyDescent="0.25">
      <c r="A94" s="92"/>
      <c r="B94" s="141"/>
      <c r="C94" s="171"/>
      <c r="D94" s="89"/>
      <c r="E94" s="122"/>
      <c r="F94" s="122"/>
      <c r="G94" s="93"/>
      <c r="H94" s="89"/>
      <c r="I94" s="89"/>
      <c r="J94" s="122"/>
      <c r="K94" s="91"/>
      <c r="L94" s="91"/>
      <c r="M94" s="91"/>
      <c r="N94" s="95"/>
      <c r="O94" s="88"/>
      <c r="P9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4" s="100"/>
      <c r="R94" s="100"/>
      <c r="S94" s="104"/>
    </row>
    <row r="95" spans="1:19" s="79" customFormat="1" x14ac:dyDescent="0.25">
      <c r="A95" s="92"/>
      <c r="B95" s="141"/>
      <c r="C95" s="171"/>
      <c r="D95" s="89"/>
      <c r="E95" s="122"/>
      <c r="F95" s="122"/>
      <c r="G95" s="93"/>
      <c r="H95" s="89"/>
      <c r="I95" s="89"/>
      <c r="J95" s="122"/>
      <c r="K95" s="91"/>
      <c r="L95" s="91"/>
      <c r="M95" s="91"/>
      <c r="N95" s="95"/>
      <c r="O95" s="88"/>
      <c r="P9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5" s="100"/>
      <c r="R95" s="100"/>
      <c r="S95" s="104"/>
    </row>
    <row r="96" spans="1:19" s="79" customFormat="1" x14ac:dyDescent="0.25">
      <c r="A96" s="92"/>
      <c r="B96" s="141"/>
      <c r="C96" s="171"/>
      <c r="D96" s="89"/>
      <c r="E96" s="122"/>
      <c r="F96" s="122"/>
      <c r="G96" s="93"/>
      <c r="H96" s="89"/>
      <c r="I96" s="89"/>
      <c r="J96" s="122"/>
      <c r="K96" s="91"/>
      <c r="L96" s="91"/>
      <c r="M96" s="91"/>
      <c r="N96" s="94"/>
      <c r="O96" s="88"/>
      <c r="P9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6" s="100"/>
      <c r="R96" s="100"/>
      <c r="S96" s="105"/>
    </row>
    <row r="97" spans="1:19" s="79" customFormat="1" x14ac:dyDescent="0.25">
      <c r="A97" s="92"/>
      <c r="B97" s="141"/>
      <c r="C97" s="171"/>
      <c r="D97" s="89"/>
      <c r="E97" s="122"/>
      <c r="F97" s="122"/>
      <c r="G97" s="93"/>
      <c r="H97" s="89"/>
      <c r="I97" s="89"/>
      <c r="J97" s="122"/>
      <c r="K97" s="91"/>
      <c r="L97" s="91"/>
      <c r="M97" s="91"/>
      <c r="N97" s="94"/>
      <c r="O97" s="88"/>
      <c r="P9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7" s="102"/>
      <c r="R97" s="100"/>
      <c r="S97" s="106"/>
    </row>
    <row r="98" spans="1:19" s="79" customFormat="1" x14ac:dyDescent="0.25">
      <c r="A98" s="92"/>
      <c r="B98" s="141"/>
      <c r="C98" s="171"/>
      <c r="D98" s="89"/>
      <c r="E98" s="122"/>
      <c r="F98" s="122"/>
      <c r="G98" s="93"/>
      <c r="H98" s="89"/>
      <c r="I98" s="89"/>
      <c r="J98" s="122"/>
      <c r="K98" s="91"/>
      <c r="L98" s="91"/>
      <c r="M98" s="91"/>
      <c r="N98" s="94"/>
      <c r="O98" s="88"/>
      <c r="P9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8" s="100"/>
      <c r="R98" s="100"/>
      <c r="S98" s="105"/>
    </row>
    <row r="99" spans="1:19" x14ac:dyDescent="0.25">
      <c r="A99" s="92"/>
      <c r="B99" s="141"/>
      <c r="C99" s="171"/>
      <c r="D99" s="89"/>
      <c r="E99" s="122"/>
      <c r="F99" s="122"/>
      <c r="G99" s="93"/>
      <c r="H99" s="89"/>
      <c r="I99" s="89"/>
      <c r="J99" s="122"/>
      <c r="K99" s="91"/>
      <c r="L99" s="91"/>
      <c r="M99" s="91"/>
      <c r="N99" s="94"/>
      <c r="O99" s="88"/>
      <c r="P9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9" s="100"/>
      <c r="R99" s="100"/>
      <c r="S99" s="105"/>
    </row>
    <row r="100" spans="1:19" x14ac:dyDescent="0.25">
      <c r="A100" s="92"/>
      <c r="B100" s="141"/>
      <c r="C100" s="171"/>
      <c r="D100" s="89"/>
      <c r="E100" s="122"/>
      <c r="F100" s="122"/>
      <c r="G100" s="93"/>
      <c r="H100" s="89"/>
      <c r="I100" s="89"/>
      <c r="J100" s="122"/>
      <c r="K100" s="91"/>
      <c r="L100" s="91"/>
      <c r="M100" s="91"/>
      <c r="N100" s="95"/>
      <c r="O100" s="95"/>
      <c r="P10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0" s="100"/>
      <c r="R100" s="100"/>
      <c r="S100" s="104"/>
    </row>
    <row r="101" spans="1:19" x14ac:dyDescent="0.25">
      <c r="A101" s="92"/>
      <c r="B101" s="141"/>
      <c r="C101" s="171"/>
      <c r="D101" s="89"/>
      <c r="E101" s="122"/>
      <c r="F101" s="122"/>
      <c r="G101" s="93"/>
      <c r="H101" s="89"/>
      <c r="I101" s="89"/>
      <c r="J101" s="122"/>
      <c r="K101" s="91"/>
      <c r="L101" s="91"/>
      <c r="M101" s="91"/>
      <c r="N101" s="95"/>
      <c r="O101" s="95"/>
      <c r="P10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1" s="100"/>
      <c r="R101" s="100"/>
      <c r="S101" s="104"/>
    </row>
    <row r="102" spans="1:19" x14ac:dyDescent="0.25">
      <c r="A102" s="92"/>
      <c r="B102" s="141"/>
      <c r="C102" s="171"/>
      <c r="D102" s="89"/>
      <c r="E102" s="122"/>
      <c r="F102" s="122"/>
      <c r="G102" s="93"/>
      <c r="H102" s="89"/>
      <c r="I102" s="89"/>
      <c r="J102" s="122"/>
      <c r="K102" s="91"/>
      <c r="L102" s="91"/>
      <c r="M102" s="91"/>
      <c r="N102" s="94"/>
      <c r="O102" s="94"/>
      <c r="P10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2" s="100"/>
      <c r="R102" s="100"/>
      <c r="S102" s="104"/>
    </row>
    <row r="103" spans="1:19" x14ac:dyDescent="0.25">
      <c r="A103" s="92"/>
      <c r="B103" s="141"/>
      <c r="C103" s="171"/>
      <c r="D103" s="89"/>
      <c r="E103" s="122"/>
      <c r="F103" s="122"/>
      <c r="G103" s="93"/>
      <c r="H103" s="89"/>
      <c r="I103" s="89"/>
      <c r="J103" s="122"/>
      <c r="K103" s="91"/>
      <c r="L103" s="91"/>
      <c r="M103" s="91"/>
      <c r="N103" s="94"/>
      <c r="O103" s="94"/>
      <c r="P10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3" s="100"/>
      <c r="R103" s="100"/>
      <c r="S103" s="104"/>
    </row>
    <row r="104" spans="1:19" x14ac:dyDescent="0.25">
      <c r="A104" s="92"/>
      <c r="B104" s="141"/>
      <c r="C104" s="171"/>
      <c r="D104" s="89"/>
      <c r="E104" s="122"/>
      <c r="F104" s="122"/>
      <c r="G104" s="93"/>
      <c r="H104" s="89"/>
      <c r="I104" s="89"/>
      <c r="J104" s="122"/>
      <c r="K104" s="91"/>
      <c r="L104" s="91"/>
      <c r="M104" s="91"/>
      <c r="N104" s="95"/>
      <c r="O104" s="95"/>
      <c r="P10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4" s="100"/>
      <c r="R104" s="100"/>
      <c r="S104" s="104"/>
    </row>
    <row r="105" spans="1:19" x14ac:dyDescent="0.25">
      <c r="A105" s="92"/>
      <c r="B105" s="141"/>
      <c r="C105" s="171"/>
      <c r="D105" s="89"/>
      <c r="E105" s="122"/>
      <c r="F105" s="122"/>
      <c r="G105" s="93"/>
      <c r="H105" s="89"/>
      <c r="I105" s="89"/>
      <c r="J105" s="122"/>
      <c r="K105" s="91"/>
      <c r="L105" s="91"/>
      <c r="M105" s="91"/>
      <c r="N105" s="95"/>
      <c r="O105" s="95"/>
      <c r="P10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5" s="100"/>
      <c r="R105" s="100"/>
      <c r="S105" s="104"/>
    </row>
    <row r="106" spans="1:19" x14ac:dyDescent="0.25">
      <c r="A106" s="92"/>
      <c r="B106" s="141"/>
      <c r="C106" s="171"/>
      <c r="D106" s="89"/>
      <c r="E106" s="122"/>
      <c r="F106" s="122"/>
      <c r="G106" s="93"/>
      <c r="H106" s="89"/>
      <c r="I106" s="89"/>
      <c r="J106" s="122"/>
      <c r="K106" s="91"/>
      <c r="L106" s="91"/>
      <c r="M106" s="91"/>
      <c r="N106" s="95"/>
      <c r="O106" s="95"/>
      <c r="P10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6" s="100"/>
      <c r="R106" s="100"/>
      <c r="S106" s="104"/>
    </row>
    <row r="107" spans="1:19" x14ac:dyDescent="0.25">
      <c r="A107" s="92"/>
      <c r="B107" s="141"/>
      <c r="C107" s="171"/>
      <c r="D107" s="89"/>
      <c r="E107" s="122"/>
      <c r="F107" s="122"/>
      <c r="G107" s="93"/>
      <c r="H107" s="89"/>
      <c r="I107" s="89"/>
      <c r="J107" s="122"/>
      <c r="K107" s="91"/>
      <c r="L107" s="91"/>
      <c r="M107" s="91"/>
      <c r="N107" s="95"/>
      <c r="O107" s="95"/>
      <c r="P10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7" s="100"/>
      <c r="R107" s="100"/>
      <c r="S107" s="104"/>
    </row>
    <row r="108" spans="1:19" x14ac:dyDescent="0.25">
      <c r="A108" s="92"/>
      <c r="B108" s="141"/>
      <c r="C108" s="171"/>
      <c r="D108" s="89"/>
      <c r="E108" s="122"/>
      <c r="F108" s="122"/>
      <c r="G108" s="93"/>
      <c r="H108" s="89"/>
      <c r="I108" s="89"/>
      <c r="J108" s="122"/>
      <c r="K108" s="91"/>
      <c r="L108" s="91"/>
      <c r="M108" s="91"/>
      <c r="N108" s="95"/>
      <c r="O108" s="95"/>
      <c r="P10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8" s="100"/>
      <c r="R108" s="100"/>
      <c r="S108" s="104"/>
    </row>
    <row r="109" spans="1:19" x14ac:dyDescent="0.25">
      <c r="A109" s="92"/>
      <c r="B109" s="141"/>
      <c r="C109" s="171"/>
      <c r="D109" s="89"/>
      <c r="E109" s="122"/>
      <c r="F109" s="122"/>
      <c r="G109" s="93"/>
      <c r="H109" s="89"/>
      <c r="I109" s="89"/>
      <c r="J109" s="122"/>
      <c r="K109" s="91"/>
      <c r="L109" s="91"/>
      <c r="M109" s="91"/>
      <c r="N109" s="95"/>
      <c r="O109" s="95"/>
      <c r="P10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9" s="100"/>
      <c r="R109" s="100"/>
      <c r="S109" s="104"/>
    </row>
    <row r="110" spans="1:19" x14ac:dyDescent="0.25">
      <c r="A110" s="92"/>
      <c r="B110" s="141"/>
      <c r="C110" s="171"/>
      <c r="D110" s="89"/>
      <c r="E110" s="122"/>
      <c r="F110" s="122"/>
      <c r="G110" s="93"/>
      <c r="H110" s="89"/>
      <c r="I110" s="89"/>
      <c r="J110" s="122"/>
      <c r="K110" s="91"/>
      <c r="L110" s="91"/>
      <c r="M110" s="91"/>
      <c r="N110" s="94"/>
      <c r="O110" s="94"/>
      <c r="P11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0" s="100"/>
      <c r="R110" s="100"/>
      <c r="S110" s="105"/>
    </row>
    <row r="111" spans="1:19" x14ac:dyDescent="0.25">
      <c r="A111" s="92"/>
      <c r="B111" s="141"/>
      <c r="C111" s="171"/>
      <c r="D111" s="89"/>
      <c r="E111" s="122"/>
      <c r="F111" s="122"/>
      <c r="G111" s="93"/>
      <c r="H111" s="89"/>
      <c r="I111" s="89"/>
      <c r="J111" s="122"/>
      <c r="K111" s="91"/>
      <c r="L111" s="91"/>
      <c r="M111" s="91"/>
      <c r="N111" s="94"/>
      <c r="O111" s="94"/>
      <c r="P11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1" s="100"/>
      <c r="R111" s="100"/>
      <c r="S111" s="105"/>
    </row>
    <row r="112" spans="1:19" x14ac:dyDescent="0.25">
      <c r="A112" s="92"/>
      <c r="B112" s="141"/>
      <c r="C112" s="171"/>
      <c r="D112" s="89"/>
      <c r="E112" s="122"/>
      <c r="F112" s="122"/>
      <c r="G112" s="93"/>
      <c r="H112" s="89"/>
      <c r="I112" s="89"/>
      <c r="J112" s="122"/>
      <c r="K112" s="91"/>
      <c r="L112" s="91"/>
      <c r="M112" s="91"/>
      <c r="N112" s="95"/>
      <c r="O112" s="95"/>
      <c r="P11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2" s="100"/>
      <c r="R112" s="100"/>
      <c r="S112" s="104"/>
    </row>
    <row r="113" spans="1:19" x14ac:dyDescent="0.25">
      <c r="A113" s="92"/>
      <c r="B113" s="141"/>
      <c r="C113" s="171"/>
      <c r="D113" s="89"/>
      <c r="E113" s="122"/>
      <c r="F113" s="122"/>
      <c r="G113" s="93"/>
      <c r="H113" s="89"/>
      <c r="I113" s="89"/>
      <c r="J113" s="122"/>
      <c r="K113" s="91"/>
      <c r="L113" s="91"/>
      <c r="M113" s="91"/>
      <c r="N113" s="95"/>
      <c r="O113" s="95"/>
      <c r="P11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3" s="100"/>
      <c r="R113" s="100"/>
      <c r="S113" s="104"/>
    </row>
    <row r="114" spans="1:19" x14ac:dyDescent="0.25">
      <c r="A114" s="92"/>
      <c r="B114" s="141"/>
      <c r="C114" s="171"/>
      <c r="D114" s="89"/>
      <c r="E114" s="122"/>
      <c r="F114" s="122"/>
      <c r="G114" s="93"/>
      <c r="H114" s="89"/>
      <c r="I114" s="89"/>
      <c r="J114" s="122"/>
      <c r="K114" s="91"/>
      <c r="L114" s="91"/>
      <c r="M114" s="91"/>
      <c r="N114" s="95"/>
      <c r="O114" s="95"/>
      <c r="P11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4" s="100"/>
      <c r="R114" s="100"/>
      <c r="S114" s="104"/>
    </row>
    <row r="115" spans="1:19" x14ac:dyDescent="0.25">
      <c r="A115" s="92"/>
      <c r="B115" s="141"/>
      <c r="C115" s="171"/>
      <c r="D115" s="89"/>
      <c r="E115" s="122"/>
      <c r="F115" s="122"/>
      <c r="G115" s="93"/>
      <c r="H115" s="89"/>
      <c r="I115" s="89"/>
      <c r="J115" s="122"/>
      <c r="K115" s="91"/>
      <c r="L115" s="91"/>
      <c r="M115" s="91"/>
      <c r="N115" s="95"/>
      <c r="O115" s="95"/>
      <c r="P11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5" s="100"/>
      <c r="R115" s="100"/>
      <c r="S115" s="104"/>
    </row>
    <row r="116" spans="1:19" x14ac:dyDescent="0.25">
      <c r="A116" s="92"/>
      <c r="B116" s="141"/>
      <c r="C116" s="171"/>
      <c r="D116" s="89"/>
      <c r="E116" s="122"/>
      <c r="F116" s="122"/>
      <c r="G116" s="93"/>
      <c r="H116" s="89"/>
      <c r="I116" s="89"/>
      <c r="J116" s="122"/>
      <c r="K116" s="91"/>
      <c r="L116" s="91"/>
      <c r="M116" s="91"/>
      <c r="N116" s="95"/>
      <c r="O116" s="95"/>
      <c r="P11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6" s="100"/>
      <c r="R116" s="100"/>
      <c r="S116" s="104"/>
    </row>
    <row r="117" spans="1:19" x14ac:dyDescent="0.25">
      <c r="A117" s="92"/>
      <c r="B117" s="141"/>
      <c r="C117" s="171"/>
      <c r="D117" s="89"/>
      <c r="E117" s="122"/>
      <c r="F117" s="122"/>
      <c r="G117" s="93"/>
      <c r="H117" s="89"/>
      <c r="I117" s="89"/>
      <c r="J117" s="122"/>
      <c r="K117" s="91"/>
      <c r="L117" s="91"/>
      <c r="M117" s="91"/>
      <c r="N117" s="95"/>
      <c r="O117" s="95"/>
      <c r="P11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7" s="100"/>
      <c r="R117" s="100"/>
      <c r="S117" s="104"/>
    </row>
    <row r="118" spans="1:19" x14ac:dyDescent="0.25">
      <c r="A118" s="92"/>
      <c r="B118" s="97"/>
      <c r="C118" s="94"/>
      <c r="D118" s="97"/>
      <c r="E118" s="95"/>
      <c r="F118" s="95"/>
      <c r="G118" s="98"/>
      <c r="H118" s="94"/>
      <c r="I118" s="99"/>
      <c r="J118" s="95"/>
      <c r="K118" s="100"/>
      <c r="L118" s="94"/>
      <c r="M118" s="94"/>
      <c r="N118" s="95"/>
      <c r="O118" s="101"/>
      <c r="P11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100"/>
      <c r="R118" s="100"/>
      <c r="S118" s="104"/>
    </row>
    <row r="119" spans="1:19" x14ac:dyDescent="0.25">
      <c r="A119" s="92"/>
      <c r="B119" s="97"/>
      <c r="C119" s="94"/>
      <c r="D119" s="97"/>
      <c r="E119" s="95"/>
      <c r="F119" s="95"/>
      <c r="G119" s="98"/>
      <c r="H119" s="94"/>
      <c r="I119" s="99"/>
      <c r="J119" s="95"/>
      <c r="K119" s="100"/>
      <c r="L119" s="94"/>
      <c r="M119" s="94"/>
      <c r="N119" s="95"/>
      <c r="O119" s="95"/>
      <c r="P11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100"/>
      <c r="R119" s="100"/>
      <c r="S119" s="104"/>
    </row>
    <row r="120" spans="1:19" x14ac:dyDescent="0.25">
      <c r="A120" s="92"/>
      <c r="B120" s="97"/>
      <c r="C120" s="94"/>
      <c r="D120" s="97"/>
      <c r="E120" s="95"/>
      <c r="F120" s="95"/>
      <c r="G120" s="98"/>
      <c r="H120" s="94"/>
      <c r="I120" s="99"/>
      <c r="J120" s="95"/>
      <c r="K120" s="100"/>
      <c r="L120" s="94"/>
      <c r="M120" s="94"/>
      <c r="N120" s="95"/>
      <c r="O120" s="95"/>
      <c r="P12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100"/>
      <c r="R120" s="100"/>
      <c r="S120" s="104"/>
    </row>
    <row r="121" spans="1:19" x14ac:dyDescent="0.25">
      <c r="A121" s="92"/>
      <c r="B121" s="97"/>
      <c r="C121" s="94"/>
      <c r="D121" s="97"/>
      <c r="E121" s="95"/>
      <c r="F121" s="95"/>
      <c r="G121" s="98"/>
      <c r="H121" s="94"/>
      <c r="I121" s="99"/>
      <c r="J121" s="95"/>
      <c r="K121" s="100"/>
      <c r="L121" s="94"/>
      <c r="M121" s="94"/>
      <c r="N121" s="95"/>
      <c r="O121" s="95"/>
      <c r="P12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100"/>
      <c r="R121" s="100"/>
      <c r="S121" s="104"/>
    </row>
    <row r="122" spans="1:19" x14ac:dyDescent="0.25">
      <c r="A122" s="92"/>
      <c r="B122" s="97"/>
      <c r="C122" s="94"/>
      <c r="D122" s="97"/>
      <c r="E122" s="95"/>
      <c r="F122" s="95"/>
      <c r="G122" s="98"/>
      <c r="H122" s="94"/>
      <c r="I122" s="94"/>
      <c r="J122" s="95"/>
      <c r="K122" s="100"/>
      <c r="L122" s="94"/>
      <c r="M122" s="94"/>
      <c r="N122" s="94"/>
      <c r="O122" s="94"/>
      <c r="P12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100"/>
      <c r="R122" s="100"/>
      <c r="S122" s="104"/>
    </row>
    <row r="123" spans="1:19" x14ac:dyDescent="0.25">
      <c r="A123" s="92"/>
      <c r="B123" s="97"/>
      <c r="C123" s="94"/>
      <c r="D123" s="97"/>
      <c r="E123" s="95"/>
      <c r="F123" s="95"/>
      <c r="G123" s="98"/>
      <c r="H123" s="94"/>
      <c r="I123" s="94"/>
      <c r="J123" s="95"/>
      <c r="K123" s="100"/>
      <c r="L123" s="94"/>
      <c r="M123" s="94"/>
      <c r="N123" s="94"/>
      <c r="O123" s="94"/>
      <c r="P12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100"/>
      <c r="R123" s="100"/>
      <c r="S123" s="104"/>
    </row>
    <row r="124" spans="1:19" x14ac:dyDescent="0.25">
      <c r="A124" s="92"/>
      <c r="B124" s="97"/>
      <c r="C124" s="94"/>
      <c r="D124" s="97"/>
      <c r="E124" s="123"/>
      <c r="F124" s="123"/>
      <c r="G124" s="98"/>
      <c r="H124" s="94"/>
      <c r="I124" s="99"/>
      <c r="J124" s="95"/>
      <c r="K124" s="102"/>
      <c r="L124" s="94"/>
      <c r="M124" s="94"/>
      <c r="N124" s="95"/>
      <c r="O124" s="95"/>
      <c r="P1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100"/>
      <c r="R124" s="100"/>
      <c r="S124" s="105"/>
    </row>
    <row r="125" spans="1:19" x14ac:dyDescent="0.25">
      <c r="A125" s="92"/>
      <c r="B125" s="97"/>
      <c r="C125" s="94"/>
      <c r="D125" s="97"/>
      <c r="E125" s="95"/>
      <c r="F125" s="95"/>
      <c r="G125" s="98"/>
      <c r="H125" s="94"/>
      <c r="I125" s="99"/>
      <c r="J125" s="95"/>
      <c r="K125" s="102"/>
      <c r="L125" s="94"/>
      <c r="M125" s="94"/>
      <c r="N125" s="95"/>
      <c r="O125" s="95"/>
      <c r="P1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100"/>
      <c r="R125" s="100"/>
      <c r="S125" s="104"/>
    </row>
    <row r="126" spans="1:19" x14ac:dyDescent="0.25">
      <c r="A126" s="92"/>
      <c r="B126" s="97"/>
      <c r="C126" s="94"/>
      <c r="D126" s="97"/>
      <c r="E126" s="95"/>
      <c r="F126" s="95"/>
      <c r="G126" s="98"/>
      <c r="H126" s="94"/>
      <c r="I126" s="99"/>
      <c r="J126" s="95"/>
      <c r="K126" s="102"/>
      <c r="L126" s="94"/>
      <c r="M126" s="94"/>
      <c r="N126" s="95"/>
      <c r="O126" s="95"/>
      <c r="P1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100"/>
      <c r="R126" s="100"/>
      <c r="S126" s="105"/>
    </row>
    <row r="127" spans="1:19" x14ac:dyDescent="0.25">
      <c r="A127" s="92"/>
      <c r="B127" s="97"/>
      <c r="C127" s="94"/>
      <c r="D127" s="97"/>
      <c r="E127" s="95"/>
      <c r="F127" s="95"/>
      <c r="G127" s="98"/>
      <c r="H127" s="94"/>
      <c r="I127" s="99"/>
      <c r="J127" s="95"/>
      <c r="K127" s="102"/>
      <c r="L127" s="94"/>
      <c r="M127" s="94"/>
      <c r="N127" s="95"/>
      <c r="O127" s="95"/>
      <c r="P1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100"/>
      <c r="R127" s="100"/>
      <c r="S127" s="104"/>
    </row>
    <row r="128" spans="1:19" x14ac:dyDescent="0.25">
      <c r="A128" s="92"/>
      <c r="B128" s="97"/>
      <c r="C128" s="94"/>
      <c r="D128" s="97"/>
      <c r="E128" s="95"/>
      <c r="F128" s="95"/>
      <c r="G128" s="98"/>
      <c r="H128" s="94"/>
      <c r="I128" s="99"/>
      <c r="J128" s="95"/>
      <c r="K128" s="102"/>
      <c r="L128" s="94"/>
      <c r="M128" s="94"/>
      <c r="N128" s="95"/>
      <c r="O128" s="95"/>
      <c r="P1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100"/>
      <c r="R128" s="100"/>
      <c r="S128" s="105"/>
    </row>
    <row r="129" spans="1:19" x14ac:dyDescent="0.25">
      <c r="A129" s="92"/>
      <c r="B129" s="97"/>
      <c r="C129" s="94"/>
      <c r="D129" s="97"/>
      <c r="E129" s="95"/>
      <c r="F129" s="95"/>
      <c r="G129" s="98"/>
      <c r="H129" s="94"/>
      <c r="I129" s="99"/>
      <c r="J129" s="95"/>
      <c r="K129" s="102"/>
      <c r="L129" s="94"/>
      <c r="M129" s="94"/>
      <c r="N129" s="95"/>
      <c r="O129" s="95"/>
      <c r="P1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100"/>
      <c r="R129" s="100"/>
      <c r="S129" s="104"/>
    </row>
    <row r="130" spans="1:19" x14ac:dyDescent="0.25">
      <c r="A130" s="92"/>
      <c r="B130" s="97"/>
      <c r="C130" s="94"/>
      <c r="D130" s="97"/>
      <c r="E130" s="95"/>
      <c r="F130" s="95"/>
      <c r="G130" s="98"/>
      <c r="H130" s="94"/>
      <c r="I130" s="99"/>
      <c r="J130" s="95"/>
      <c r="K130" s="100"/>
      <c r="L130" s="94"/>
      <c r="M130" s="94"/>
      <c r="N130" s="95"/>
      <c r="O130" s="95"/>
      <c r="P1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100"/>
      <c r="R130" s="100"/>
      <c r="S130" s="104"/>
    </row>
    <row r="131" spans="1:19" x14ac:dyDescent="0.25">
      <c r="A131" s="92"/>
      <c r="B131" s="97"/>
      <c r="C131" s="94"/>
      <c r="D131" s="97"/>
      <c r="E131" s="95"/>
      <c r="F131" s="95"/>
      <c r="G131" s="98"/>
      <c r="H131" s="99"/>
      <c r="I131" s="94"/>
      <c r="J131" s="95"/>
      <c r="K131" s="100"/>
      <c r="L131" s="94"/>
      <c r="M131" s="94"/>
      <c r="N131" s="95"/>
      <c r="O131" s="95"/>
      <c r="P1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100"/>
      <c r="R131" s="100"/>
      <c r="S131" s="104"/>
    </row>
    <row r="132" spans="1:19" x14ac:dyDescent="0.25">
      <c r="A132" s="92"/>
      <c r="B132" s="97"/>
      <c r="C132" s="94"/>
      <c r="D132" s="97"/>
      <c r="E132" s="95"/>
      <c r="F132" s="95"/>
      <c r="G132" s="98"/>
      <c r="H132" s="99"/>
      <c r="I132" s="99"/>
      <c r="J132" s="95"/>
      <c r="K132" s="100"/>
      <c r="L132" s="94"/>
      <c r="M132" s="94"/>
      <c r="N132" s="95"/>
      <c r="O132" s="95"/>
      <c r="P1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00"/>
      <c r="R132" s="100"/>
      <c r="S132" s="104"/>
    </row>
    <row r="133" spans="1:19" x14ac:dyDescent="0.25">
      <c r="A133" s="92"/>
      <c r="B133" s="97"/>
      <c r="C133" s="94"/>
      <c r="D133" s="97"/>
      <c r="E133" s="95"/>
      <c r="F133" s="95"/>
      <c r="G133" s="98"/>
      <c r="H133" s="99"/>
      <c r="I133" s="99"/>
      <c r="J133" s="95"/>
      <c r="K133" s="100"/>
      <c r="L133" s="94"/>
      <c r="M133" s="94"/>
      <c r="N133" s="95"/>
      <c r="O133" s="95"/>
      <c r="P1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100"/>
      <c r="R133" s="100"/>
      <c r="S133" s="104"/>
    </row>
    <row r="134" spans="1:19" x14ac:dyDescent="0.25">
      <c r="A134" s="92"/>
      <c r="B134" s="97"/>
      <c r="C134" s="94"/>
      <c r="D134" s="97"/>
      <c r="E134" s="95"/>
      <c r="F134" s="95"/>
      <c r="G134" s="98"/>
      <c r="H134" s="99"/>
      <c r="I134" s="94"/>
      <c r="J134" s="95"/>
      <c r="K134" s="100"/>
      <c r="L134" s="94"/>
      <c r="M134" s="94"/>
      <c r="N134" s="94"/>
      <c r="O134" s="94"/>
      <c r="P1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100"/>
      <c r="R134" s="100"/>
      <c r="S134" s="104"/>
    </row>
    <row r="135" spans="1:19" x14ac:dyDescent="0.25">
      <c r="A135" s="92"/>
      <c r="B135" s="97"/>
      <c r="C135" s="94"/>
      <c r="D135" s="97"/>
      <c r="E135" s="95"/>
      <c r="F135" s="95"/>
      <c r="G135" s="98"/>
      <c r="H135" s="99"/>
      <c r="I135" s="94"/>
      <c r="J135" s="95"/>
      <c r="K135" s="100"/>
      <c r="L135" s="94"/>
      <c r="M135" s="94"/>
      <c r="N135" s="94"/>
      <c r="O135" s="94"/>
      <c r="P1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100"/>
      <c r="R135" s="100"/>
      <c r="S135" s="104"/>
    </row>
    <row r="136" spans="1:19" x14ac:dyDescent="0.25">
      <c r="A136" s="92"/>
      <c r="B136" s="97"/>
      <c r="C136" s="94"/>
      <c r="D136" s="97"/>
      <c r="E136" s="95"/>
      <c r="F136" s="95"/>
      <c r="G136" s="98"/>
      <c r="H136" s="99"/>
      <c r="I136" s="94"/>
      <c r="J136" s="95"/>
      <c r="K136" s="100"/>
      <c r="L136" s="94"/>
      <c r="M136" s="94"/>
      <c r="N136" s="94"/>
      <c r="O136" s="94"/>
      <c r="P1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100"/>
      <c r="R136" s="100"/>
      <c r="S136" s="104"/>
    </row>
    <row r="137" spans="1:19" x14ac:dyDescent="0.25">
      <c r="A137" s="92"/>
      <c r="B137" s="97"/>
      <c r="C137" s="94"/>
      <c r="D137" s="97"/>
      <c r="E137" s="95"/>
      <c r="F137" s="95"/>
      <c r="G137" s="98"/>
      <c r="H137" s="99"/>
      <c r="I137" s="94"/>
      <c r="J137" s="95"/>
      <c r="K137" s="100"/>
      <c r="L137" s="94"/>
      <c r="M137" s="94"/>
      <c r="N137" s="94"/>
      <c r="O137" s="94"/>
      <c r="P1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100"/>
      <c r="R137" s="100"/>
      <c r="S137" s="104"/>
    </row>
    <row r="138" spans="1:19" x14ac:dyDescent="0.25">
      <c r="A138" s="92"/>
      <c r="B138" s="97"/>
      <c r="C138" s="94"/>
      <c r="D138" s="97"/>
      <c r="E138" s="95"/>
      <c r="F138" s="95"/>
      <c r="G138" s="98"/>
      <c r="H138" s="99"/>
      <c r="I138" s="94"/>
      <c r="J138" s="95"/>
      <c r="K138" s="100"/>
      <c r="L138" s="94"/>
      <c r="M138" s="94"/>
      <c r="N138" s="94"/>
      <c r="O138" s="94"/>
      <c r="P1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100"/>
      <c r="R138" s="100"/>
      <c r="S138" s="104"/>
    </row>
    <row r="139" spans="1:19" x14ac:dyDescent="0.25">
      <c r="A139" s="92"/>
      <c r="B139" s="97"/>
      <c r="C139" s="94"/>
      <c r="D139" s="97"/>
      <c r="E139" s="95"/>
      <c r="F139" s="95"/>
      <c r="G139" s="98"/>
      <c r="H139" s="99"/>
      <c r="I139" s="94"/>
      <c r="J139" s="95"/>
      <c r="K139" s="100"/>
      <c r="L139" s="94"/>
      <c r="M139" s="94"/>
      <c r="N139" s="94"/>
      <c r="O139" s="94"/>
      <c r="P1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100"/>
      <c r="R139" s="100"/>
      <c r="S139" s="104"/>
    </row>
    <row r="140" spans="1:19" x14ac:dyDescent="0.25">
      <c r="A140" s="92"/>
      <c r="B140" s="97"/>
      <c r="C140" s="94"/>
      <c r="D140" s="97"/>
      <c r="E140" s="95"/>
      <c r="F140" s="95"/>
      <c r="G140" s="98"/>
      <c r="H140" s="99"/>
      <c r="I140" s="94"/>
      <c r="J140" s="95"/>
      <c r="K140" s="100"/>
      <c r="L140" s="94"/>
      <c r="M140" s="94"/>
      <c r="N140" s="94"/>
      <c r="O140" s="94"/>
      <c r="P1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100"/>
      <c r="R140" s="100"/>
      <c r="S140" s="104"/>
    </row>
    <row r="141" spans="1:19" x14ac:dyDescent="0.25">
      <c r="A141" s="92"/>
      <c r="B141" s="97"/>
      <c r="C141" s="94"/>
      <c r="D141" s="97"/>
      <c r="E141" s="95"/>
      <c r="F141" s="95"/>
      <c r="G141" s="98"/>
      <c r="H141" s="99"/>
      <c r="I141" s="94"/>
      <c r="J141" s="95"/>
      <c r="K141" s="100"/>
      <c r="L141" s="94"/>
      <c r="M141" s="94"/>
      <c r="N141" s="94"/>
      <c r="O141" s="94"/>
      <c r="P1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100"/>
      <c r="R141" s="100"/>
      <c r="S141" s="104"/>
    </row>
    <row r="142" spans="1:19" x14ac:dyDescent="0.25">
      <c r="A142" s="92"/>
      <c r="B142" s="97"/>
      <c r="C142" s="94"/>
      <c r="D142" s="97"/>
      <c r="E142" s="95"/>
      <c r="F142" s="95"/>
      <c r="G142" s="98"/>
      <c r="H142" s="99"/>
      <c r="I142" s="94"/>
      <c r="J142" s="95"/>
      <c r="K142" s="100"/>
      <c r="L142" s="94"/>
      <c r="M142" s="94"/>
      <c r="N142" s="94"/>
      <c r="O142" s="94"/>
      <c r="P1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100"/>
      <c r="R142" s="100"/>
      <c r="S142" s="104"/>
    </row>
    <row r="143" spans="1:19" x14ac:dyDescent="0.25">
      <c r="A143" s="92"/>
      <c r="B143" s="97"/>
      <c r="C143" s="94"/>
      <c r="D143" s="97"/>
      <c r="E143" s="95"/>
      <c r="F143" s="95"/>
      <c r="G143" s="98"/>
      <c r="H143" s="99"/>
      <c r="I143" s="94"/>
      <c r="J143" s="95"/>
      <c r="K143" s="100"/>
      <c r="L143" s="94"/>
      <c r="M143" s="94"/>
      <c r="N143" s="94"/>
      <c r="O143" s="94"/>
      <c r="P1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100"/>
      <c r="R143" s="100"/>
      <c r="S143" s="104"/>
    </row>
    <row r="144" spans="1:19" x14ac:dyDescent="0.25">
      <c r="A144" s="92"/>
      <c r="B144" s="97"/>
      <c r="C144" s="94"/>
      <c r="D144" s="97"/>
      <c r="E144" s="95"/>
      <c r="F144" s="95"/>
      <c r="G144" s="98"/>
      <c r="H144" s="99"/>
      <c r="I144" s="99"/>
      <c r="J144" s="95"/>
      <c r="K144" s="100"/>
      <c r="L144" s="94"/>
      <c r="M144" s="94"/>
      <c r="N144" s="95"/>
      <c r="O144" s="95"/>
      <c r="P1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100"/>
      <c r="R144" s="100"/>
      <c r="S144" s="104"/>
    </row>
    <row r="145" spans="1:19" x14ac:dyDescent="0.25">
      <c r="A145" s="92"/>
      <c r="B145" s="97"/>
      <c r="C145" s="94"/>
      <c r="D145" s="97"/>
      <c r="E145" s="95"/>
      <c r="F145" s="95"/>
      <c r="G145" s="98"/>
      <c r="H145" s="99"/>
      <c r="I145" s="99"/>
      <c r="J145" s="95"/>
      <c r="K145" s="100"/>
      <c r="L145" s="94"/>
      <c r="M145" s="94"/>
      <c r="N145" s="95"/>
      <c r="O145" s="95"/>
      <c r="P1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100"/>
      <c r="R145" s="100"/>
      <c r="S145" s="104"/>
    </row>
    <row r="146" spans="1:19" x14ac:dyDescent="0.25">
      <c r="A146" s="92"/>
      <c r="B146" s="97"/>
      <c r="C146" s="94"/>
      <c r="D146" s="97"/>
      <c r="E146" s="95"/>
      <c r="F146" s="95"/>
      <c r="G146" s="98"/>
      <c r="H146" s="99"/>
      <c r="I146" s="94"/>
      <c r="J146" s="95"/>
      <c r="K146" s="100"/>
      <c r="L146" s="94"/>
      <c r="M146" s="94"/>
      <c r="N146" s="94"/>
      <c r="O146" s="94"/>
      <c r="P1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100"/>
      <c r="R146" s="100"/>
      <c r="S146" s="104"/>
    </row>
    <row r="147" spans="1:19" x14ac:dyDescent="0.25">
      <c r="A147" s="92"/>
      <c r="B147" s="97"/>
      <c r="C147" s="94"/>
      <c r="D147" s="97"/>
      <c r="E147" s="95"/>
      <c r="F147" s="95"/>
      <c r="G147" s="98"/>
      <c r="H147" s="99"/>
      <c r="I147" s="94"/>
      <c r="J147" s="95"/>
      <c r="K147" s="100"/>
      <c r="L147" s="94"/>
      <c r="M147" s="94"/>
      <c r="N147" s="94"/>
      <c r="O147" s="94"/>
      <c r="P1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100"/>
      <c r="R147" s="100"/>
      <c r="S147" s="104"/>
    </row>
    <row r="148" spans="1:19" x14ac:dyDescent="0.25">
      <c r="A148" s="92"/>
      <c r="B148" s="97"/>
      <c r="C148" s="103"/>
      <c r="D148" s="97"/>
      <c r="E148" s="124"/>
      <c r="F148" s="95"/>
      <c r="G148" s="98"/>
      <c r="H148" s="99"/>
      <c r="I148" s="99"/>
      <c r="J148" s="95"/>
      <c r="K148" s="102"/>
      <c r="L148" s="94"/>
      <c r="M148" s="94"/>
      <c r="N148" s="95"/>
      <c r="O148" s="95"/>
      <c r="P1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100"/>
      <c r="R148" s="100"/>
      <c r="S148" s="104"/>
    </row>
    <row r="149" spans="1:19" x14ac:dyDescent="0.25">
      <c r="A149" s="92"/>
      <c r="B149" s="97"/>
      <c r="C149" s="94"/>
      <c r="D149" s="97"/>
      <c r="E149" s="95"/>
      <c r="F149" s="95"/>
      <c r="G149" s="98"/>
      <c r="H149" s="99"/>
      <c r="I149" s="94"/>
      <c r="J149" s="95"/>
      <c r="K149" s="100"/>
      <c r="L149" s="94"/>
      <c r="M149" s="94"/>
      <c r="N149" s="94"/>
      <c r="O149" s="94"/>
      <c r="P1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100"/>
      <c r="R149" s="100"/>
      <c r="S149" s="104"/>
    </row>
    <row r="150" spans="1:19" x14ac:dyDescent="0.25">
      <c r="A150" s="92"/>
      <c r="B150" s="97"/>
      <c r="C150" s="94"/>
      <c r="D150" s="97"/>
      <c r="E150" s="95"/>
      <c r="F150" s="95"/>
      <c r="G150" s="98"/>
      <c r="H150" s="99"/>
      <c r="I150" s="94"/>
      <c r="J150" s="95"/>
      <c r="K150" s="100"/>
      <c r="L150" s="94"/>
      <c r="M150" s="94"/>
      <c r="N150" s="94"/>
      <c r="O150" s="94"/>
      <c r="P1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100"/>
      <c r="R150" s="100"/>
      <c r="S150" s="104"/>
    </row>
    <row r="151" spans="1:19" x14ac:dyDescent="0.25">
      <c r="A151" s="92"/>
      <c r="B151" s="97"/>
      <c r="C151" s="94"/>
      <c r="D151" s="97"/>
      <c r="E151" s="95"/>
      <c r="F151" s="95"/>
      <c r="G151" s="98"/>
      <c r="H151" s="99"/>
      <c r="I151" s="94"/>
      <c r="J151" s="95"/>
      <c r="K151" s="100"/>
      <c r="L151" s="94"/>
      <c r="M151" s="94"/>
      <c r="N151" s="94"/>
      <c r="O151" s="94"/>
      <c r="P1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100"/>
      <c r="R151" s="100"/>
      <c r="S151" s="104"/>
    </row>
    <row r="152" spans="1:19" x14ac:dyDescent="0.25">
      <c r="A152" s="92"/>
      <c r="B152" s="97"/>
      <c r="C152" s="94"/>
      <c r="D152" s="97"/>
      <c r="E152" s="95"/>
      <c r="F152" s="95"/>
      <c r="G152" s="98"/>
      <c r="H152" s="99"/>
      <c r="I152" s="94"/>
      <c r="J152" s="95"/>
      <c r="K152" s="100"/>
      <c r="L152" s="94"/>
      <c r="M152" s="94"/>
      <c r="N152" s="94"/>
      <c r="O152" s="94"/>
      <c r="P1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100"/>
      <c r="R152" s="100"/>
      <c r="S152" s="104"/>
    </row>
    <row r="153" spans="1:19" x14ac:dyDescent="0.25">
      <c r="A153" s="92"/>
      <c r="B153" s="97"/>
      <c r="C153" s="94"/>
      <c r="D153" s="97"/>
      <c r="E153" s="95"/>
      <c r="F153" s="95"/>
      <c r="G153" s="98"/>
      <c r="H153" s="99"/>
      <c r="I153" s="94"/>
      <c r="J153" s="95"/>
      <c r="K153" s="100"/>
      <c r="L153" s="94"/>
      <c r="M153" s="94"/>
      <c r="N153" s="94"/>
      <c r="O153" s="94"/>
      <c r="P1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100"/>
      <c r="R153" s="100"/>
      <c r="S153" s="104"/>
    </row>
    <row r="154" spans="1:19" x14ac:dyDescent="0.25">
      <c r="A154" s="92"/>
      <c r="B154" s="97"/>
      <c r="C154" s="94"/>
      <c r="D154" s="97"/>
      <c r="E154" s="95"/>
      <c r="F154" s="95"/>
      <c r="G154" s="98"/>
      <c r="H154" s="94"/>
      <c r="I154" s="94"/>
      <c r="J154" s="95"/>
      <c r="K154" s="100"/>
      <c r="L154" s="94"/>
      <c r="M154" s="94"/>
      <c r="N154" s="94"/>
      <c r="O154" s="94"/>
      <c r="P1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100"/>
      <c r="R154" s="100"/>
      <c r="S154" s="104"/>
    </row>
    <row r="155" spans="1:19" x14ac:dyDescent="0.25">
      <c r="A155" s="92"/>
      <c r="B155" s="97"/>
      <c r="C155" s="94"/>
      <c r="D155" s="97"/>
      <c r="E155" s="95"/>
      <c r="F155" s="95"/>
      <c r="G155" s="98"/>
      <c r="H155" s="94"/>
      <c r="I155" s="94"/>
      <c r="J155" s="95"/>
      <c r="K155" s="100"/>
      <c r="L155" s="94"/>
      <c r="M155" s="94"/>
      <c r="N155" s="94"/>
      <c r="O155" s="94"/>
      <c r="P1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100"/>
      <c r="R155" s="100"/>
      <c r="S155" s="104"/>
    </row>
    <row r="156" spans="1:19" x14ac:dyDescent="0.25">
      <c r="A156" s="92"/>
      <c r="B156" s="97"/>
      <c r="C156" s="94"/>
      <c r="D156" s="97"/>
      <c r="E156" s="95"/>
      <c r="F156" s="95"/>
      <c r="G156" s="98"/>
      <c r="H156" s="94"/>
      <c r="I156" s="94"/>
      <c r="J156" s="95"/>
      <c r="K156" s="100"/>
      <c r="L156" s="94"/>
      <c r="M156" s="94"/>
      <c r="N156" s="94"/>
      <c r="O156" s="94"/>
      <c r="P1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100"/>
      <c r="R156" s="100"/>
      <c r="S156" s="104"/>
    </row>
    <row r="157" spans="1:19" x14ac:dyDescent="0.25">
      <c r="A157" s="92"/>
      <c r="B157" s="97"/>
      <c r="C157" s="94"/>
      <c r="D157" s="97"/>
      <c r="E157" s="95"/>
      <c r="F157" s="95"/>
      <c r="G157" s="98"/>
      <c r="H157" s="94"/>
      <c r="I157" s="94"/>
      <c r="J157" s="95"/>
      <c r="K157" s="100"/>
      <c r="L157" s="94"/>
      <c r="M157" s="94"/>
      <c r="N157" s="94"/>
      <c r="O157" s="94"/>
      <c r="P1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100"/>
      <c r="R157" s="100"/>
      <c r="S157" s="104"/>
    </row>
    <row r="158" spans="1:19" x14ac:dyDescent="0.25">
      <c r="A158" s="92"/>
      <c r="B158" s="97"/>
      <c r="C158" s="94"/>
      <c r="D158" s="97"/>
      <c r="E158" s="95"/>
      <c r="F158" s="95"/>
      <c r="G158" s="98"/>
      <c r="H158" s="94"/>
      <c r="I158" s="94"/>
      <c r="J158" s="95"/>
      <c r="K158" s="100"/>
      <c r="L158" s="94"/>
      <c r="M158" s="94"/>
      <c r="N158" s="94"/>
      <c r="O158" s="94"/>
      <c r="P1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100"/>
      <c r="R158" s="100"/>
      <c r="S158" s="104"/>
    </row>
    <row r="159" spans="1:19" x14ac:dyDescent="0.25">
      <c r="A159" s="92"/>
      <c r="B159" s="97"/>
      <c r="C159" s="94"/>
      <c r="D159" s="97"/>
      <c r="E159" s="95"/>
      <c r="F159" s="95"/>
      <c r="G159" s="98"/>
      <c r="H159" s="94"/>
      <c r="I159" s="94"/>
      <c r="J159" s="95"/>
      <c r="K159" s="100"/>
      <c r="L159" s="94"/>
      <c r="M159" s="94"/>
      <c r="N159" s="94"/>
      <c r="O159" s="94"/>
      <c r="P1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100"/>
      <c r="R159" s="100"/>
      <c r="S159" s="104"/>
    </row>
    <row r="160" spans="1:19" x14ac:dyDescent="0.25">
      <c r="A160" s="92"/>
      <c r="B160" s="97"/>
      <c r="C160" s="94"/>
      <c r="D160" s="97"/>
      <c r="E160" s="95"/>
      <c r="F160" s="95"/>
      <c r="G160" s="98"/>
      <c r="H160" s="94"/>
      <c r="I160" s="94"/>
      <c r="J160" s="95"/>
      <c r="K160" s="100"/>
      <c r="L160" s="94"/>
      <c r="M160" s="94"/>
      <c r="N160" s="94"/>
      <c r="O160" s="94"/>
      <c r="P1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100"/>
      <c r="R160" s="100"/>
      <c r="S160" s="104"/>
    </row>
    <row r="161" spans="1:19" x14ac:dyDescent="0.25">
      <c r="A161" s="92"/>
      <c r="B161" s="97"/>
      <c r="C161" s="94"/>
      <c r="D161" s="97"/>
      <c r="E161" s="95"/>
      <c r="F161" s="95"/>
      <c r="G161" s="98"/>
      <c r="H161" s="94"/>
      <c r="I161" s="94"/>
      <c r="J161" s="95"/>
      <c r="K161" s="100"/>
      <c r="L161" s="94"/>
      <c r="M161" s="94"/>
      <c r="N161" s="94"/>
      <c r="O161" s="94"/>
      <c r="P1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100"/>
      <c r="R161" s="100"/>
      <c r="S161" s="104"/>
    </row>
    <row r="162" spans="1:19" x14ac:dyDescent="0.25">
      <c r="A162" s="92"/>
      <c r="B162" s="97"/>
      <c r="C162" s="94"/>
      <c r="D162" s="97"/>
      <c r="E162" s="95"/>
      <c r="F162" s="95"/>
      <c r="G162" s="98"/>
      <c r="H162" s="94"/>
      <c r="I162" s="94"/>
      <c r="J162" s="95"/>
      <c r="K162" s="100"/>
      <c r="L162" s="94"/>
      <c r="M162" s="94"/>
      <c r="N162" s="94"/>
      <c r="O162" s="94"/>
      <c r="P1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100"/>
      <c r="R162" s="100"/>
      <c r="S162" s="104"/>
    </row>
    <row r="163" spans="1:19" x14ac:dyDescent="0.25">
      <c r="A163" s="92"/>
      <c r="B163" s="97"/>
      <c r="C163" s="94"/>
      <c r="D163" s="97"/>
      <c r="E163" s="95"/>
      <c r="F163" s="95"/>
      <c r="G163" s="98"/>
      <c r="H163" s="94"/>
      <c r="I163" s="94"/>
      <c r="J163" s="95"/>
      <c r="K163" s="100"/>
      <c r="L163" s="94"/>
      <c r="M163" s="94"/>
      <c r="N163" s="94"/>
      <c r="O163" s="94"/>
      <c r="P1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100"/>
      <c r="R163" s="100"/>
      <c r="S163" s="104"/>
    </row>
    <row r="164" spans="1:19" x14ac:dyDescent="0.25">
      <c r="A164" s="92"/>
      <c r="B164" s="97"/>
      <c r="C164" s="94"/>
      <c r="D164" s="97"/>
      <c r="E164" s="95"/>
      <c r="F164" s="95"/>
      <c r="G164" s="98"/>
      <c r="H164" s="94"/>
      <c r="I164" s="94"/>
      <c r="J164" s="95"/>
      <c r="K164" s="100"/>
      <c r="L164" s="94"/>
      <c r="M164" s="94"/>
      <c r="N164" s="94"/>
      <c r="O164" s="94"/>
      <c r="P1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100"/>
      <c r="R164" s="100"/>
      <c r="S164" s="104"/>
    </row>
    <row r="165" spans="1:19" x14ac:dyDescent="0.25">
      <c r="A165" s="92"/>
      <c r="B165" s="97"/>
      <c r="C165" s="94"/>
      <c r="D165" s="97"/>
      <c r="E165" s="95"/>
      <c r="F165" s="95"/>
      <c r="G165" s="98"/>
      <c r="H165" s="94"/>
      <c r="I165" s="94"/>
      <c r="J165" s="95"/>
      <c r="K165" s="100"/>
      <c r="L165" s="94"/>
      <c r="M165" s="94"/>
      <c r="N165" s="94"/>
      <c r="O165" s="94"/>
      <c r="P1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100"/>
      <c r="R165" s="100"/>
      <c r="S165" s="104"/>
    </row>
    <row r="166" spans="1:19" x14ac:dyDescent="0.25">
      <c r="A166" s="92"/>
      <c r="B166" s="97"/>
      <c r="C166" s="94"/>
      <c r="D166" s="97"/>
      <c r="E166" s="95"/>
      <c r="F166" s="95"/>
      <c r="G166" s="98"/>
      <c r="H166" s="94"/>
      <c r="I166" s="94"/>
      <c r="J166" s="95"/>
      <c r="K166" s="100"/>
      <c r="L166" s="94"/>
      <c r="M166" s="94"/>
      <c r="N166" s="94"/>
      <c r="O166" s="94"/>
      <c r="P1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6" s="100"/>
      <c r="R166" s="100"/>
      <c r="S166" s="104"/>
    </row>
    <row r="167" spans="1:19" x14ac:dyDescent="0.25">
      <c r="A167" s="92"/>
      <c r="B167" s="97"/>
      <c r="C167" s="94"/>
      <c r="D167" s="97"/>
      <c r="E167" s="95"/>
      <c r="F167" s="95"/>
      <c r="G167" s="98"/>
      <c r="H167" s="94"/>
      <c r="I167" s="94"/>
      <c r="J167" s="95"/>
      <c r="K167" s="100"/>
      <c r="L167" s="94"/>
      <c r="M167" s="94"/>
      <c r="N167" s="94"/>
      <c r="O167" s="94"/>
      <c r="P1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7" s="100"/>
      <c r="R167" s="100"/>
      <c r="S167" s="104"/>
    </row>
    <row r="168" spans="1:19" x14ac:dyDescent="0.25">
      <c r="A168" s="92"/>
      <c r="B168" s="97"/>
      <c r="C168" s="94"/>
      <c r="D168" s="97"/>
      <c r="E168" s="95"/>
      <c r="F168" s="95"/>
      <c r="G168" s="98"/>
      <c r="H168" s="94"/>
      <c r="I168" s="94"/>
      <c r="J168" s="95"/>
      <c r="K168" s="100"/>
      <c r="L168" s="94"/>
      <c r="M168" s="94"/>
      <c r="N168" s="94"/>
      <c r="O168" s="94"/>
      <c r="P1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8" s="100"/>
      <c r="R168" s="100"/>
      <c r="S168" s="104"/>
    </row>
    <row r="169" spans="1:19" x14ac:dyDescent="0.25">
      <c r="A169" s="92"/>
      <c r="B169" s="97"/>
      <c r="C169" s="94"/>
      <c r="D169" s="97"/>
      <c r="E169" s="95"/>
      <c r="F169" s="95"/>
      <c r="G169" s="98"/>
      <c r="H169" s="94"/>
      <c r="I169" s="94"/>
      <c r="J169" s="95"/>
      <c r="K169" s="100"/>
      <c r="L169" s="94"/>
      <c r="M169" s="94"/>
      <c r="N169" s="94"/>
      <c r="O169" s="94"/>
      <c r="P1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9" s="100"/>
      <c r="R169" s="100"/>
      <c r="S169" s="104"/>
    </row>
    <row r="170" spans="1:19" x14ac:dyDescent="0.25">
      <c r="A170" s="92"/>
      <c r="B170" s="97"/>
      <c r="C170" s="94"/>
      <c r="D170" s="97"/>
      <c r="E170" s="95"/>
      <c r="F170" s="95"/>
      <c r="G170" s="98"/>
      <c r="H170" s="94"/>
      <c r="I170" s="94"/>
      <c r="J170" s="95"/>
      <c r="K170" s="100"/>
      <c r="L170" s="94"/>
      <c r="M170" s="94"/>
      <c r="N170" s="94"/>
      <c r="O170" s="94"/>
      <c r="P1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0" s="100"/>
      <c r="R170" s="100"/>
      <c r="S170" s="104"/>
    </row>
    <row r="171" spans="1:19" x14ac:dyDescent="0.25">
      <c r="A171" s="92"/>
      <c r="B171" s="97"/>
      <c r="C171" s="94"/>
      <c r="D171" s="97"/>
      <c r="E171" s="95"/>
      <c r="F171" s="95"/>
      <c r="G171" s="98"/>
      <c r="H171" s="94"/>
      <c r="I171" s="94"/>
      <c r="J171" s="95"/>
      <c r="K171" s="100"/>
      <c r="L171" s="94"/>
      <c r="M171" s="94"/>
      <c r="N171" s="94"/>
      <c r="O171" s="94"/>
      <c r="P1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1" s="100"/>
      <c r="R171" s="100"/>
      <c r="S171" s="104"/>
    </row>
    <row r="172" spans="1:19" x14ac:dyDescent="0.25">
      <c r="A172" s="92"/>
      <c r="B172" s="97"/>
      <c r="C172" s="94"/>
      <c r="D172" s="97"/>
      <c r="E172" s="95"/>
      <c r="F172" s="95"/>
      <c r="G172" s="98"/>
      <c r="H172" s="94"/>
      <c r="I172" s="94"/>
      <c r="J172" s="95"/>
      <c r="K172" s="100"/>
      <c r="L172" s="94"/>
      <c r="M172" s="94"/>
      <c r="N172" s="94"/>
      <c r="O172" s="94"/>
      <c r="P1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2" s="100"/>
      <c r="R172" s="100"/>
      <c r="S172" s="104"/>
    </row>
    <row r="173" spans="1:19" x14ac:dyDescent="0.25">
      <c r="A173" s="92"/>
      <c r="B173" s="97"/>
      <c r="C173" s="94"/>
      <c r="D173" s="97"/>
      <c r="E173" s="95"/>
      <c r="F173" s="95"/>
      <c r="G173" s="98"/>
      <c r="H173" s="94"/>
      <c r="I173" s="94"/>
      <c r="J173" s="95"/>
      <c r="K173" s="100"/>
      <c r="L173" s="94"/>
      <c r="M173" s="94"/>
      <c r="N173" s="94"/>
      <c r="O173" s="94"/>
      <c r="P1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3" s="100"/>
      <c r="R173" s="100"/>
      <c r="S173" s="104"/>
    </row>
    <row r="174" spans="1:19" x14ac:dyDescent="0.25">
      <c r="A174" s="92"/>
      <c r="B174" s="97"/>
      <c r="C174" s="94"/>
      <c r="D174" s="97"/>
      <c r="E174" s="95"/>
      <c r="F174" s="95"/>
      <c r="G174" s="98"/>
      <c r="H174" s="94"/>
      <c r="I174" s="94"/>
      <c r="J174" s="95"/>
      <c r="K174" s="100"/>
      <c r="L174" s="94"/>
      <c r="M174" s="94"/>
      <c r="N174" s="94"/>
      <c r="O174" s="94"/>
      <c r="P1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4" s="100"/>
      <c r="R174" s="100"/>
      <c r="S174" s="104"/>
    </row>
    <row r="175" spans="1:19" x14ac:dyDescent="0.25">
      <c r="A175" s="92"/>
      <c r="B175" s="97"/>
      <c r="C175" s="94"/>
      <c r="D175" s="97"/>
      <c r="E175" s="95"/>
      <c r="F175" s="95"/>
      <c r="G175" s="98"/>
      <c r="H175" s="94"/>
      <c r="I175" s="94"/>
      <c r="J175" s="95"/>
      <c r="K175" s="100"/>
      <c r="L175" s="94"/>
      <c r="M175" s="94"/>
      <c r="N175" s="94"/>
      <c r="O175" s="94"/>
      <c r="P1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5" s="100"/>
      <c r="R175" s="100"/>
      <c r="S175" s="104"/>
    </row>
    <row r="176" spans="1:19" x14ac:dyDescent="0.25">
      <c r="A176" s="92"/>
      <c r="B176" s="97"/>
      <c r="C176" s="94"/>
      <c r="D176" s="97"/>
      <c r="E176" s="95"/>
      <c r="F176" s="95"/>
      <c r="G176" s="98"/>
      <c r="H176" s="94"/>
      <c r="I176" s="94"/>
      <c r="J176" s="95"/>
      <c r="K176" s="100"/>
      <c r="L176" s="94"/>
      <c r="M176" s="94"/>
      <c r="N176" s="94"/>
      <c r="O176" s="94"/>
      <c r="P1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6" s="100"/>
      <c r="R176" s="100"/>
      <c r="S176" s="104"/>
    </row>
    <row r="177" spans="1:19" x14ac:dyDescent="0.25">
      <c r="A177" s="92"/>
      <c r="B177" s="97"/>
      <c r="C177" s="94"/>
      <c r="D177" s="97"/>
      <c r="E177" s="95"/>
      <c r="F177" s="95"/>
      <c r="G177" s="98"/>
      <c r="H177" s="94"/>
      <c r="I177" s="94"/>
      <c r="J177" s="95"/>
      <c r="K177" s="100"/>
      <c r="L177" s="94"/>
      <c r="M177" s="94"/>
      <c r="N177" s="94"/>
      <c r="O177" s="94"/>
      <c r="P1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7" s="100"/>
      <c r="R177" s="100"/>
      <c r="S177" s="104"/>
    </row>
    <row r="178" spans="1:19" x14ac:dyDescent="0.25">
      <c r="A178" s="92"/>
      <c r="B178" s="141"/>
      <c r="C178" s="94"/>
      <c r="D178" s="97"/>
      <c r="E178" s="95"/>
      <c r="F178" s="95"/>
      <c r="G178" s="98"/>
      <c r="H178" s="94"/>
      <c r="I178" s="94"/>
      <c r="J178" s="95"/>
      <c r="K178" s="100"/>
      <c r="L178" s="94"/>
      <c r="M178" s="94"/>
      <c r="N178" s="94"/>
      <c r="O178" s="94"/>
      <c r="P1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8" s="100"/>
      <c r="R178" s="100"/>
      <c r="S178" s="104"/>
    </row>
    <row r="179" spans="1:19" x14ac:dyDescent="0.25">
      <c r="A179" s="114"/>
      <c r="B179" s="115"/>
      <c r="C179" s="116"/>
      <c r="D179" s="115"/>
      <c r="E179" s="125"/>
      <c r="F179" s="125"/>
      <c r="G179" s="117"/>
      <c r="H179" s="116"/>
      <c r="I179" s="116"/>
      <c r="J179" s="125"/>
      <c r="K179" s="118"/>
      <c r="L179" s="119"/>
      <c r="M179" s="116"/>
      <c r="N179" s="116"/>
      <c r="O179" s="116"/>
      <c r="P179" s="120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9" s="118"/>
      <c r="R179" s="118"/>
      <c r="S179" s="121"/>
    </row>
  </sheetData>
  <sheetProtection insertRows="0" insertHyperlinks="0" deleteRows="0" sort="0"/>
  <phoneticPr fontId="6" type="noConversion"/>
  <conditionalFormatting sqref="D44:D45 D48:D69 D88:D98 D110:D115 D1:D40">
    <cfRule type="containsText" dxfId="112" priority="81" operator="containsText" text="PDC 1 e 2">
      <formula>NOT(ISERROR(SEARCH("PDC 1 e 2",D1)))</formula>
    </cfRule>
  </conditionalFormatting>
  <conditionalFormatting sqref="D44:D45 D48:D69 D88:D98 D110:D115 D1:D40">
    <cfRule type="containsText" dxfId="111" priority="80" operator="containsText" text="Prioritário">
      <formula>NOT(ISERROR(SEARCH("Prioritário",D1)))</formula>
    </cfRule>
  </conditionalFormatting>
  <conditionalFormatting sqref="D44:D45 D48:D69 D88:D98 D110:D115 D1:D40">
    <cfRule type="containsText" dxfId="110" priority="79" operator="containsText" text="Não prioritário">
      <formula>NOT(ISERROR(SEARCH("Não prioritário",D1)))</formula>
    </cfRule>
  </conditionalFormatting>
  <conditionalFormatting sqref="G48:G69 G88:G98 G110:G115 G3:G20 G22:G45">
    <cfRule type="dataBar" priority="6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D41:D43">
    <cfRule type="containsText" dxfId="109" priority="62" operator="containsText" text="PDC 1 e 2">
      <formula>NOT(ISERROR(SEARCH("PDC 1 e 2",D41)))</formula>
    </cfRule>
  </conditionalFormatting>
  <conditionalFormatting sqref="D41:D43">
    <cfRule type="containsText" dxfId="108" priority="61" operator="containsText" text="Prioritário">
      <formula>NOT(ISERROR(SEARCH("Prioritário",D41)))</formula>
    </cfRule>
  </conditionalFormatting>
  <conditionalFormatting sqref="D41:D43">
    <cfRule type="containsText" dxfId="107" priority="60" operator="containsText" text="Não prioritário">
      <formula>NOT(ISERROR(SEARCH("Não prioritário",D41)))</formula>
    </cfRule>
  </conditionalFormatting>
  <conditionalFormatting sqref="D46:D47">
    <cfRule type="containsText" dxfId="106" priority="59" operator="containsText" text="PDC 1 e 2">
      <formula>NOT(ISERROR(SEARCH("PDC 1 e 2",D46)))</formula>
    </cfRule>
  </conditionalFormatting>
  <conditionalFormatting sqref="D46:D47">
    <cfRule type="containsText" dxfId="105" priority="58" operator="containsText" text="Prioritário">
      <formula>NOT(ISERROR(SEARCH("Prioritário",D46)))</formula>
    </cfRule>
  </conditionalFormatting>
  <conditionalFormatting sqref="D46:D47">
    <cfRule type="containsText" dxfId="104" priority="57" operator="containsText" text="Não prioritário">
      <formula>NOT(ISERROR(SEARCH("Não prioritário",D46)))</formula>
    </cfRule>
  </conditionalFormatting>
  <conditionalFormatting sqref="G46:G47">
    <cfRule type="dataBar" priority="5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{2B1E41B7-7350-44A9-B0BC-4D09CA9DB27C}</x14:id>
        </ext>
      </extLst>
    </cfRule>
  </conditionalFormatting>
  <conditionalFormatting sqref="D70:D87">
    <cfRule type="containsText" dxfId="103" priority="55" operator="containsText" text="PDC 1 e 2">
      <formula>NOT(ISERROR(SEARCH("PDC 1 e 2",D70)))</formula>
    </cfRule>
  </conditionalFormatting>
  <conditionalFormatting sqref="D70:D87">
    <cfRule type="containsText" dxfId="102" priority="54" operator="containsText" text="Prioritário">
      <formula>NOT(ISERROR(SEARCH("Prioritário",D70)))</formula>
    </cfRule>
  </conditionalFormatting>
  <conditionalFormatting sqref="D70:D87">
    <cfRule type="containsText" dxfId="101" priority="53" operator="containsText" text="Não prioritário">
      <formula>NOT(ISERROR(SEARCH("Não prioritário",D70)))</formula>
    </cfRule>
  </conditionalFormatting>
  <conditionalFormatting sqref="G70:G87">
    <cfRule type="dataBar" priority="5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{0F922A8A-EB66-41CA-AF29-9F2E019361A2}</x14:id>
        </ext>
      </extLst>
    </cfRule>
  </conditionalFormatting>
  <conditionalFormatting sqref="D99:D109">
    <cfRule type="containsText" dxfId="100" priority="51" operator="containsText" text="PDC 1 e 2">
      <formula>NOT(ISERROR(SEARCH("PDC 1 e 2",D99)))</formula>
    </cfRule>
  </conditionalFormatting>
  <conditionalFormatting sqref="D99:D109">
    <cfRule type="containsText" dxfId="99" priority="50" operator="containsText" text="Prioritário">
      <formula>NOT(ISERROR(SEARCH("Prioritário",D99)))</formula>
    </cfRule>
  </conditionalFormatting>
  <conditionalFormatting sqref="D99:D109">
    <cfRule type="containsText" dxfId="98" priority="49" operator="containsText" text="Não prioritário">
      <formula>NOT(ISERROR(SEARCH("Não prioritário",D99)))</formula>
    </cfRule>
  </conditionalFormatting>
  <conditionalFormatting sqref="G99:G109">
    <cfRule type="dataBar" priority="4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{18A47DD4-0CEA-4A87-8E00-FA77E4A21C9D}</x14:id>
        </ext>
      </extLst>
    </cfRule>
  </conditionalFormatting>
  <conditionalFormatting sqref="D122:D133 D138:D141 D146:D149 D154:D178">
    <cfRule type="containsText" dxfId="97" priority="47" operator="containsText" text="PDC 1 e 2">
      <formula>NOT(ISERROR(SEARCH("PDC 1 e 2",D122)))</formula>
    </cfRule>
  </conditionalFormatting>
  <conditionalFormatting sqref="D122:D133 D138:D141 D146:D149 D154:D178">
    <cfRule type="containsText" dxfId="96" priority="46" operator="containsText" text="Prioritário">
      <formula>NOT(ISERROR(SEARCH("Prioritário",D122)))</formula>
    </cfRule>
  </conditionalFormatting>
  <conditionalFormatting sqref="D122:D133 D138:D141 D146:D149 D154:D178">
    <cfRule type="containsText" dxfId="95" priority="45" operator="containsText" text="Não prioritário">
      <formula>NOT(ISERROR(SEARCH("Não prioritário",D122)))</formula>
    </cfRule>
  </conditionalFormatting>
  <conditionalFormatting sqref="G122:G133 G138:G141 G146:G149 G154:G178">
    <cfRule type="dataBar" priority="4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{25D54DF6-2B4D-476D-B189-2431E2C3C5C1}</x14:id>
        </ext>
      </extLst>
    </cfRule>
  </conditionalFormatting>
  <conditionalFormatting sqref="D138:D141 D146:D149 D154:D178 D20 D40:D133">
    <cfRule type="containsText" dxfId="94" priority="39" operator="containsText" text="PDC 1 e 2">
      <formula>NOT(ISERROR(SEARCH("PDC 1 e 2",D20)))</formula>
    </cfRule>
  </conditionalFormatting>
  <conditionalFormatting sqref="D138:D141 D146:D149 D154:D178 D20 D40:D133">
    <cfRule type="containsText" dxfId="93" priority="38" operator="containsText" text="Prioritário">
      <formula>NOT(ISERROR(SEARCH("Prioritário",D20)))</formula>
    </cfRule>
  </conditionalFormatting>
  <conditionalFormatting sqref="D138:D141 D146:D149 D154:D178 D20 D40:D133">
    <cfRule type="containsText" dxfId="92" priority="37" operator="containsText" text="Não prioritário">
      <formula>NOT(ISERROR(SEARCH("Não prioritário",D20)))</formula>
    </cfRule>
  </conditionalFormatting>
  <conditionalFormatting sqref="G116:G121">
    <cfRule type="dataBar" priority="3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{C510D596-D682-4413-B809-58CC7BC5EF1E}</x14:id>
        </ext>
      </extLst>
    </cfRule>
  </conditionalFormatting>
  <conditionalFormatting sqref="D134:D137">
    <cfRule type="containsText" dxfId="91" priority="32" operator="containsText" text="PDC 1 e 2">
      <formula>NOT(ISERROR(SEARCH("PDC 1 e 2",D134)))</formula>
    </cfRule>
  </conditionalFormatting>
  <conditionalFormatting sqref="D134:D137">
    <cfRule type="containsText" dxfId="90" priority="31" operator="containsText" text="Prioritário">
      <formula>NOT(ISERROR(SEARCH("Prioritário",D134)))</formula>
    </cfRule>
  </conditionalFormatting>
  <conditionalFormatting sqref="D134:D137">
    <cfRule type="containsText" dxfId="89" priority="30" operator="containsText" text="Não prioritário">
      <formula>NOT(ISERROR(SEARCH("Não prioritário",D134)))</formula>
    </cfRule>
  </conditionalFormatting>
  <conditionalFormatting sqref="G134:G137">
    <cfRule type="dataBar" priority="2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{6263B434-17D5-4B60-B0BD-FABEBE191C91}</x14:id>
        </ext>
      </extLst>
    </cfRule>
  </conditionalFormatting>
  <conditionalFormatting sqref="D134:D137">
    <cfRule type="containsText" dxfId="88" priority="28" operator="containsText" text="PDC 1 e 2">
      <formula>NOT(ISERROR(SEARCH("PDC 1 e 2",D134)))</formula>
    </cfRule>
  </conditionalFormatting>
  <conditionalFormatting sqref="D134:D137">
    <cfRule type="containsText" dxfId="87" priority="27" operator="containsText" text="Prioritário">
      <formula>NOT(ISERROR(SEARCH("Prioritário",D134)))</formula>
    </cfRule>
  </conditionalFormatting>
  <conditionalFormatting sqref="D134:D137">
    <cfRule type="containsText" dxfId="86" priority="26" operator="containsText" text="Não prioritário">
      <formula>NOT(ISERROR(SEARCH("Não prioritário",D134)))</formula>
    </cfRule>
  </conditionalFormatting>
  <conditionalFormatting sqref="D142:D145">
    <cfRule type="containsText" dxfId="85" priority="25" operator="containsText" text="PDC 1 e 2">
      <formula>NOT(ISERROR(SEARCH("PDC 1 e 2",D142)))</formula>
    </cfRule>
  </conditionalFormatting>
  <conditionalFormatting sqref="D142:D145">
    <cfRule type="containsText" dxfId="84" priority="24" operator="containsText" text="Prioritário">
      <formula>NOT(ISERROR(SEARCH("Prioritário",D142)))</formula>
    </cfRule>
  </conditionalFormatting>
  <conditionalFormatting sqref="D142:D145">
    <cfRule type="containsText" dxfId="83" priority="23" operator="containsText" text="Não prioritário">
      <formula>NOT(ISERROR(SEARCH("Não prioritário",D142)))</formula>
    </cfRule>
  </conditionalFormatting>
  <conditionalFormatting sqref="G142:G145">
    <cfRule type="dataBar" priority="2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{A3077CED-04C1-4AE6-84D7-1E3EBC47BBCC}</x14:id>
        </ext>
      </extLst>
    </cfRule>
  </conditionalFormatting>
  <conditionalFormatting sqref="D142:D145">
    <cfRule type="containsText" dxfId="82" priority="21" operator="containsText" text="PDC 1 e 2">
      <formula>NOT(ISERROR(SEARCH("PDC 1 e 2",D142)))</formula>
    </cfRule>
  </conditionalFormatting>
  <conditionalFormatting sqref="D142:D145">
    <cfRule type="containsText" dxfId="81" priority="20" operator="containsText" text="Prioritário">
      <formula>NOT(ISERROR(SEARCH("Prioritário",D142)))</formula>
    </cfRule>
  </conditionalFormatting>
  <conditionalFormatting sqref="D142:D145">
    <cfRule type="containsText" dxfId="80" priority="19" operator="containsText" text="Não prioritário">
      <formula>NOT(ISERROR(SEARCH("Não prioritário",D142)))</formula>
    </cfRule>
  </conditionalFormatting>
  <conditionalFormatting sqref="D150:D153">
    <cfRule type="containsText" dxfId="79" priority="18" operator="containsText" text="PDC 1 e 2">
      <formula>NOT(ISERROR(SEARCH("PDC 1 e 2",D150)))</formula>
    </cfRule>
  </conditionalFormatting>
  <conditionalFormatting sqref="D150:D153">
    <cfRule type="containsText" dxfId="78" priority="17" operator="containsText" text="Prioritário">
      <formula>NOT(ISERROR(SEARCH("Prioritário",D150)))</formula>
    </cfRule>
  </conditionalFormatting>
  <conditionalFormatting sqref="D150:D153">
    <cfRule type="containsText" dxfId="77" priority="16" operator="containsText" text="Não prioritário">
      <formula>NOT(ISERROR(SEARCH("Não prioritário",D150)))</formula>
    </cfRule>
  </conditionalFormatting>
  <conditionalFormatting sqref="G150:G153">
    <cfRule type="dataBar" priority="1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{31AC3CAE-C07F-47F6-A9F8-456A46482B84}</x14:id>
        </ext>
      </extLst>
    </cfRule>
  </conditionalFormatting>
  <conditionalFormatting sqref="D150:D153">
    <cfRule type="containsText" dxfId="76" priority="14" operator="containsText" text="PDC 1 e 2">
      <formula>NOT(ISERROR(SEARCH("PDC 1 e 2",D150)))</formula>
    </cfRule>
  </conditionalFormatting>
  <conditionalFormatting sqref="D150:D153">
    <cfRule type="containsText" dxfId="75" priority="13" operator="containsText" text="Prioritário">
      <formula>NOT(ISERROR(SEARCH("Prioritário",D150)))</formula>
    </cfRule>
  </conditionalFormatting>
  <conditionalFormatting sqref="D150:D153">
    <cfRule type="containsText" dxfId="74" priority="12" operator="containsText" text="Não prioritário">
      <formula>NOT(ISERROR(SEARCH("Não prioritário",D150)))</formula>
    </cfRule>
  </conditionalFormatting>
  <conditionalFormatting sqref="O2:O4 O8 O10:O14 O21:O35">
    <cfRule type="cellIs" dxfId="73" priority="11" operator="equal">
      <formula>"Especifique a fonte aqui"</formula>
    </cfRule>
  </conditionalFormatting>
  <conditionalFormatting sqref="D2:D19">
    <cfRule type="containsText" dxfId="72" priority="7" operator="containsText" text="PDC 1 e 2">
      <formula>NOT(ISERROR(SEARCH("PDC 1 e 2",D2)))</formula>
    </cfRule>
  </conditionalFormatting>
  <conditionalFormatting sqref="D2:D19">
    <cfRule type="containsText" dxfId="71" priority="6" operator="containsText" text="Prioritário">
      <formula>NOT(ISERROR(SEARCH("Prioritário",D2)))</formula>
    </cfRule>
  </conditionalFormatting>
  <conditionalFormatting sqref="D2:D19">
    <cfRule type="containsText" dxfId="70" priority="5" operator="containsText" text="Não prioritário">
      <formula>NOT(ISERROR(SEARCH("Não prioritário",D2)))</formula>
    </cfRule>
  </conditionalFormatting>
  <dataValidations count="9">
    <dataValidation type="list" allowBlank="1" showInputMessage="1" showErrorMessage="1" sqref="H139 H95 H104:H107 H109 H111 H113 H115 H118:H119 H122:H123 H136 H2:H87" xr:uid="{E593449F-8324-4D82-B681-80D43985F14A}">
      <formula1>INDIRECT("Op_Executor[Executor]")</formula1>
    </dataValidation>
    <dataValidation operator="greaterThan" allowBlank="1" showInputMessage="1" showErrorMessage="1" sqref="O100:O117" xr:uid="{6A250AE2-3447-40B5-A1A1-E0249DE3B6A3}"/>
    <dataValidation type="custom" operator="greaterThan" allowBlank="1" showInputMessage="1" showErrorMessage="1" sqref="O118:O178" xr:uid="{743D3DD6-7FA8-418B-9893-25224E31E358}">
      <formula1>"N1&gt;1"</formula1>
    </dataValidation>
    <dataValidation type="custom" allowBlank="1" showInputMessage="1" showErrorMessage="1" sqref="O2:O4 O8 O10:O99" xr:uid="{B03C00BD-CB9E-4C2E-8008-003FBAF37E72}">
      <formula1>"N1&gt;1"</formula1>
    </dataValidation>
    <dataValidation type="list" allowBlank="1" showInputMessage="1" showErrorMessage="1" sqref="B2:B179" xr:uid="{0CCC94E0-8E18-49E5-BC4A-1B253B2E92E3}">
      <formula1>"2022,2023"</formula1>
    </dataValidation>
    <dataValidation type="list" allowBlank="1" showInputMessage="1" showErrorMessage="1" sqref="I2:I99" xr:uid="{5C320FA4-F681-402B-866A-98B473F9D64F}">
      <formula1>INDIRECT("Op_Area[Área de abrangência]")</formula1>
    </dataValidation>
    <dataValidation type="decimal" allowBlank="1" showInputMessage="1" showErrorMessage="1" sqref="Q2:R179" xr:uid="{863BD551-CAD6-479F-97FA-BEE771AD0FEB}">
      <formula1>0</formula1>
      <formula2>99999999999999900000</formula2>
    </dataValidation>
    <dataValidation type="decimal" operator="greaterThan" allowBlank="1" showInputMessage="1" showErrorMessage="1" error="Somente são permitidos números." sqref="K2:N179" xr:uid="{77950788-3C4B-40ED-97C9-1CF5206C0BE5}">
      <formula1>0</formula1>
    </dataValidation>
    <dataValidation type="decimal" allowBlank="1" showInputMessage="1" showErrorMessage="1" error="Digite um número para repsentar um valor de 0% a 200%_x000a__x000a_" sqref="G2:G179" xr:uid="{DB5D36E3-54F4-4AF9-A9E6-025D990DA2E4}">
      <formula1>0</formula1>
      <formula2>2</formula2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G48:G69 G88:G98 G110:G115 G3:G20 G22:G45</xm:sqref>
        </x14:conditionalFormatting>
        <x14:conditionalFormatting xmlns:xm="http://schemas.microsoft.com/office/excel/2006/main">
          <x14:cfRule type="dataBar" id="{2B1E41B7-7350-44A9-B0BC-4D09CA9DB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G46:G47</xm:sqref>
        </x14:conditionalFormatting>
        <x14:conditionalFormatting xmlns:xm="http://schemas.microsoft.com/office/excel/2006/main">
          <x14:cfRule type="dataBar" id="{0F922A8A-EB66-41CA-AF29-9F2E019361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G70:G87</xm:sqref>
        </x14:conditionalFormatting>
        <x14:conditionalFormatting xmlns:xm="http://schemas.microsoft.com/office/excel/2006/main">
          <x14:cfRule type="dataBar" id="{18A47DD4-0CEA-4A87-8E00-FA77E4A21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G99:G109</xm:sqref>
        </x14:conditionalFormatting>
        <x14:conditionalFormatting xmlns:xm="http://schemas.microsoft.com/office/excel/2006/main">
          <x14:cfRule type="dataBar" id="{25D54DF6-2B4D-476D-B189-2431E2C3C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G122:G133 G138:G141 G146:G149 G154:G178</xm:sqref>
        </x14:conditionalFormatting>
        <x14:conditionalFormatting xmlns:xm="http://schemas.microsoft.com/office/excel/2006/main">
          <x14:cfRule type="dataBar" id="{C510D596-D682-4413-B809-58CC7BC5EF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G116:G121</xm:sqref>
        </x14:conditionalFormatting>
        <x14:conditionalFormatting xmlns:xm="http://schemas.microsoft.com/office/excel/2006/main">
          <x14:cfRule type="dataBar" id="{6263B434-17D5-4B60-B0BD-FABEBE191C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G134:G137</xm:sqref>
        </x14:conditionalFormatting>
        <x14:conditionalFormatting xmlns:xm="http://schemas.microsoft.com/office/excel/2006/main">
          <x14:cfRule type="dataBar" id="{A3077CED-04C1-4AE6-84D7-1E3EBC47BB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G142:G145</xm:sqref>
        </x14:conditionalFormatting>
        <x14:conditionalFormatting xmlns:xm="http://schemas.microsoft.com/office/excel/2006/main">
          <x14:cfRule type="dataBar" id="{31AC3CAE-C07F-47F6-A9F8-456A46482B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G150:G153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254188-3C93-4A8B-8321-897692383D73}">
          <x14:formula1>
            <xm:f>Operacional!$D$2:$D$11</xm:f>
          </x14:formula1>
          <xm:sqref>I100:I498</xm:sqref>
        </x14:dataValidation>
        <x14:dataValidation type="list" allowBlank="1" showInputMessage="1" showErrorMessage="1" xr:uid="{5C4F1579-2D54-43C1-B364-1CEA18A5C83D}">
          <x14:formula1>
            <xm:f>OFFSET(Operacional!$A$37,1,MATCH(C20,Operacional!$A$37:$Z$37,0)-1,COUNTA(OFFSET(Operacional!$A$37,1,MATCH(C20,Operacional!$A$37:$Z$37,0)-1,15)),1)</xm:f>
          </x14:formula1>
          <xm:sqref>D40:D178 D20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H88:H94 H96:H103 H108 H110 H112 H114 H116:H117 H120:H121 H124:H135 H137:H138 H140:H502</xm:sqref>
        </x14:dataValidation>
        <x14:dataValidation type="list" allowBlank="1" showInputMessage="1" showErrorMessage="1" xr:uid="{67E6FA6A-C072-49D4-A837-898763A18EE9}">
          <x14:formula1>
            <xm:f>OFFSET(Operacional!$AC$37,1,MATCH(C2,Operacional!$AC$37:$BH$37,0)-1,COUNTA(OFFSET(Operacional!$AC$37,1,MATCH(C2,Operacional!$AC$37:$BH$37,0)-1,15)),1)</xm:f>
          </x14:formula1>
          <xm:sqref>D2:D19 D21:D39</xm:sqref>
        </x14:dataValidation>
        <x14:dataValidation type="list" allowBlank="1" showInputMessage="1" showErrorMessage="1" xr:uid="{8E3B65CC-607C-4C53-99EC-05F7B7E89EBB}">
          <x14:formula1>
            <xm:f>'Consolidaçao - 1'!$H$3:$H$28</xm:f>
          </x14:formula1>
          <xm:sqref>C2:C179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workbookViewId="0">
      <pane ySplit="2" topLeftCell="A15" activePane="bottomLeft" state="frozen"/>
      <selection pane="bottomLeft" activeCell="S31" sqref="S31"/>
    </sheetView>
  </sheetViews>
  <sheetFormatPr defaultColWidth="8.85546875"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2.7109375" bestFit="1" customWidth="1"/>
    <col min="14" max="14" width="15.140625" customWidth="1"/>
    <col min="15" max="15" width="17.28515625" bestFit="1" customWidth="1"/>
    <col min="16" max="16" width="17.28515625" customWidth="1"/>
    <col min="17" max="17" width="19.42578125" customWidth="1"/>
    <col min="18" max="18" width="11.140625" bestFit="1" customWidth="1"/>
    <col min="19" max="19" width="32.28515625" bestFit="1" customWidth="1"/>
  </cols>
  <sheetData>
    <row r="1" spans="1:19" ht="18.75" x14ac:dyDescent="0.25">
      <c r="A1" s="46" t="s">
        <v>171</v>
      </c>
      <c r="B1" s="14"/>
      <c r="C1" s="15" t="s">
        <v>172</v>
      </c>
      <c r="D1" s="15"/>
      <c r="E1" s="15"/>
      <c r="F1" s="16"/>
      <c r="H1" s="47" t="s">
        <v>173</v>
      </c>
      <c r="I1" s="52" t="s">
        <v>174</v>
      </c>
      <c r="J1" s="50"/>
      <c r="K1" s="50"/>
      <c r="L1" s="52"/>
      <c r="M1" s="53"/>
      <c r="N1" s="48" t="s">
        <v>175</v>
      </c>
      <c r="O1" s="48"/>
      <c r="P1" s="48"/>
      <c r="Q1" s="48"/>
      <c r="R1" s="49"/>
      <c r="S1" s="37" t="s">
        <v>176</v>
      </c>
    </row>
    <row r="2" spans="1:19" x14ac:dyDescent="0.25">
      <c r="A2" s="13" t="s">
        <v>2</v>
      </c>
      <c r="B2" s="13" t="s">
        <v>177</v>
      </c>
      <c r="C2" s="13" t="s">
        <v>178</v>
      </c>
      <c r="D2" s="13" t="s">
        <v>179</v>
      </c>
      <c r="E2" s="13" t="s">
        <v>180</v>
      </c>
      <c r="F2" s="13" t="s">
        <v>181</v>
      </c>
      <c r="H2" s="39" t="s">
        <v>2</v>
      </c>
      <c r="I2" s="54" t="s">
        <v>177</v>
      </c>
      <c r="J2" s="54" t="s">
        <v>178</v>
      </c>
      <c r="K2" s="54" t="s">
        <v>179</v>
      </c>
      <c r="L2" s="54" t="s">
        <v>180</v>
      </c>
      <c r="M2" s="54" t="s">
        <v>181</v>
      </c>
      <c r="N2" s="51" t="s">
        <v>177</v>
      </c>
      <c r="O2" s="12" t="s">
        <v>178</v>
      </c>
      <c r="P2" s="12" t="s">
        <v>179</v>
      </c>
      <c r="Q2" s="38" t="s">
        <v>180</v>
      </c>
      <c r="R2" s="12" t="s">
        <v>181</v>
      </c>
      <c r="S2" s="18" t="s">
        <v>181</v>
      </c>
    </row>
    <row r="3" spans="1:19" x14ac:dyDescent="0.25">
      <c r="A3" s="3" t="s">
        <v>20</v>
      </c>
      <c r="B3" s="40">
        <f>SUMIFS(PAPI20_21[Recurso financeiro estimado no ano (R$) - CFURH],PAPI20_21[SubPDC],A3,PAPI20_21[Ano],2021)</f>
        <v>250000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250000</v>
      </c>
      <c r="G3" s="17"/>
      <c r="H3" s="3" t="s">
        <v>182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- 1'!H3,PAPI20_22_23[Ano],2023)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34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400000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400000</v>
      </c>
      <c r="H4" s="3" t="s">
        <v>34</v>
      </c>
      <c r="I4" s="45">
        <f>SUMIFS(PAPI20_22_23[Recurso financeiro estimado no ano (R$) - CFURH],PAPI20_22_23[SubPDC],'Consolidaçao - 1'!H4,PAPI20_22_23[Ano],2022)</f>
        <v>0</v>
      </c>
      <c r="J4" s="45">
        <f>SUMIFS(PAPI20_22_23[Recurso financeiro estimado no ano
(R$) - Cobrança Estadual],PAPI20_22_23[SubPDC],'Consolidaçao - 1'!H4,PAPI20_22_23[Ano],2022)</f>
        <v>1175694.3199999998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225000</v>
      </c>
      <c r="M4" s="42">
        <f t="shared" si="1"/>
        <v>1400694.3199999998</v>
      </c>
      <c r="N4" s="45">
        <f>SUMIFS(PAPI20_22_23[Recurso financeiro estimado no ano (R$) - CFURH],PAPI20_22_23[SubPDC],'Consolidaçao - 1'!H4,PAPI20_22_23[Ano],2023)</f>
        <v>0</v>
      </c>
      <c r="O4" s="45">
        <f>SUMIFS(PAPI20_22_23[Recurso financeiro estimado no ano
(R$) - Cobrança Estadual],PAPI20_22_23[SubPDC],'Consolidaçao - 1'!H4,PAPI20_22_23[Ano],2023)</f>
        <v>480000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480000</v>
      </c>
      <c r="S4" s="44">
        <f t="shared" ref="S4:S28" si="3">SUM(M4,R4)</f>
        <v>1880694.3199999998</v>
      </c>
    </row>
    <row r="5" spans="1:19" x14ac:dyDescent="0.25">
      <c r="A5" s="3" t="s">
        <v>183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184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- 1'!H5,PAPI20_22_23[Ano],2023)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185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0</v>
      </c>
      <c r="H6" s="3" t="s">
        <v>39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1892225.76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1892225.76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- 1'!H6,PAPI20_22_23[Ano],2023)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1892225.76</v>
      </c>
    </row>
    <row r="7" spans="1:19" x14ac:dyDescent="0.25">
      <c r="A7" s="3" t="s">
        <v>186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187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- 1'!H7,PAPI20_22_23[Ano],2023)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0</v>
      </c>
    </row>
    <row r="8" spans="1:19" x14ac:dyDescent="0.25">
      <c r="A8" s="3" t="s">
        <v>188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189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- 1'!H8,PAPI20_22_23[Ano],2023)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25">
      <c r="A9" s="3" t="s">
        <v>190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125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0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0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- 1'!H9,PAPI20_22_23[Ano],2023)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0</v>
      </c>
    </row>
    <row r="10" spans="1:19" x14ac:dyDescent="0.25">
      <c r="A10" s="3" t="s">
        <v>191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192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- 1'!H10,PAPI20_22_23[Ano],2023)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25">
      <c r="A11" s="3" t="s">
        <v>39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900000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900000</v>
      </c>
      <c r="H11" s="3" t="s">
        <v>193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- 1'!H11,PAPI20_22_23[Ano],2023)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25">
      <c r="A12" s="3" t="s">
        <v>187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44</v>
      </c>
      <c r="I12" s="45">
        <f>SUMIFS(PAPI20_22_23[Recurso financeiro estimado no ano (R$) - CFURH],PAPI20_22_23[SubPDC],'Consolidaçao - 1'!H12,PAPI20_22_23[Ano],2022)</f>
        <v>362381.65</v>
      </c>
      <c r="J12" s="45">
        <f>SUMIFS(PAPI20_22_23[Recurso financeiro estimado no ano
(R$) - Cobrança Estadual],PAPI20_22_23[SubPDC],'Consolidaçao - 1'!H12,PAPI20_22_23[Ano],2022)</f>
        <v>4697669.58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5060051.2300000004</v>
      </c>
      <c r="N12" s="45">
        <f>SUMIFS(PAPI20_22_23[Recurso financeiro estimado no ano (R$) - CFURH],PAPI20_22_23[SubPDC],'Consolidaçao - 1'!H12,PAPI20_22_23[Ano],2023)</f>
        <v>500000</v>
      </c>
      <c r="O12" s="45">
        <f>SUMIFS(PAPI20_22_23[Recurso financeiro estimado no ano
(R$) - Cobrança Estadual],PAPI20_22_23[SubPDC],'Consolidaçao - 1'!H12,PAPI20_22_23[Ano],2023)</f>
        <v>5000000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5500000</v>
      </c>
      <c r="S12" s="44">
        <f t="shared" si="3"/>
        <v>10560051.23</v>
      </c>
    </row>
    <row r="13" spans="1:19" x14ac:dyDescent="0.25">
      <c r="A13" s="3" t="s">
        <v>194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163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- 1'!H13,PAPI20_22_23[Ano],2023)</f>
        <v>480575.7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480575.7</v>
      </c>
      <c r="S13" s="44">
        <f t="shared" si="3"/>
        <v>480575.7</v>
      </c>
    </row>
    <row r="14" spans="1:19" x14ac:dyDescent="0.25">
      <c r="A14" s="3" t="s">
        <v>195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131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1141700.48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1141700.48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- 1'!H14,PAPI20_22_23[Ano],2023)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1141700.48</v>
      </c>
    </row>
    <row r="15" spans="1:19" x14ac:dyDescent="0.25">
      <c r="A15" s="3" t="s">
        <v>196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197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44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2000000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2000000</v>
      </c>
      <c r="H16" s="3" t="s">
        <v>198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0</v>
      </c>
      <c r="S16" s="44">
        <f t="shared" si="3"/>
        <v>0</v>
      </c>
    </row>
    <row r="17" spans="1:19" x14ac:dyDescent="0.25">
      <c r="A17" s="3" t="s">
        <v>54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500000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500000</v>
      </c>
      <c r="H17" s="3" t="s">
        <v>134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0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0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600000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600000</v>
      </c>
      <c r="S17" s="44">
        <f t="shared" si="3"/>
        <v>600000</v>
      </c>
    </row>
    <row r="18" spans="1:19" x14ac:dyDescent="0.25">
      <c r="A18" s="3" t="s">
        <v>60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1000000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1000000</v>
      </c>
      <c r="H18" s="3" t="s">
        <v>199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0</v>
      </c>
      <c r="S18" s="44">
        <f t="shared" si="3"/>
        <v>0</v>
      </c>
    </row>
    <row r="19" spans="1:19" x14ac:dyDescent="0.25">
      <c r="A19" s="3" t="s">
        <v>64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800000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800000</v>
      </c>
      <c r="H19" s="3" t="s">
        <v>76</v>
      </c>
      <c r="I19" s="45">
        <f>SUMIFS(PAPI20_22_23[Recurso financeiro estimado no ano (R$) - CFURH],PAPI20_22_23[SubPDC],'Consolidaçao - 1'!H19,PAPI20_22_23[Ano],2022)</f>
        <v>0</v>
      </c>
      <c r="J19" s="45">
        <f>SUMIFS(PAPI20_22_23[Recurso financeiro estimado no ano
(R$) - Cobrança Estadual],PAPI20_22_23[SubPDC],'Consolidaçao - 1'!H19,PAPI20_22_23[Ano],2022)</f>
        <v>954548.04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954548.04</v>
      </c>
      <c r="N19" s="45">
        <f>SUMIFS(PAPI20_22_23[Recurso financeiro estimado no ano (R$) - CFURH],PAPI20_22_23[SubPDC],'Consolidaçao - 1'!H19,PAPI20_22_23[Ano],2023)</f>
        <v>0</v>
      </c>
      <c r="O19" s="45">
        <f>SUMIFS(PAPI20_22_23[Recurso financeiro estimado no ano
(R$) - Cobrança Estadual],PAPI20_22_23[SubPDC],'Consolidaçao - 1'!H19,PAPI20_22_23[Ano],2023)</f>
        <v>1000000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1000000</v>
      </c>
      <c r="S19" s="44">
        <f t="shared" si="3"/>
        <v>1954548.04</v>
      </c>
    </row>
    <row r="20" spans="1:19" x14ac:dyDescent="0.25">
      <c r="A20" s="3" t="s">
        <v>200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201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202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0</v>
      </c>
      <c r="H21" s="3" t="s">
        <v>203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70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500000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500000</v>
      </c>
      <c r="H22" s="3" t="s">
        <v>204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0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0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0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0</v>
      </c>
      <c r="S22" s="44">
        <f t="shared" si="3"/>
        <v>0</v>
      </c>
    </row>
    <row r="23" spans="1:19" x14ac:dyDescent="0.25">
      <c r="A23" s="3" t="s">
        <v>76</v>
      </c>
      <c r="B23" s="40">
        <f>SUMIFS(PAPI20_21[Recurso financeiro estimado no ano (R$) - CFURH],PAPI20_21[SubPDC],A23,PAPI20_21[Ano],2021)</f>
        <v>0</v>
      </c>
      <c r="C23" s="40">
        <f>SUMIFS(PAPI20_21[Recurso financeiro estimado no ano
(R$) - Cobrança Estadual],PAPI20_21[SubPDC],A23,PAPI20_21[Ano],2021)</f>
        <v>500000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500000</v>
      </c>
      <c r="H23" s="3" t="s">
        <v>205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201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139</v>
      </c>
      <c r="I24" s="45">
        <f>SUMIFS(PAPI20_22_23[Recurso financeiro estimado no ano (R$) - CFURH],PAPI20_22_23[SubPDC],'Consolidaçao - 1'!H24,PAPI20_22_23[Ano],2022)</f>
        <v>0</v>
      </c>
      <c r="J24" s="45">
        <f>SUMIFS(PAPI20_22_23[Recurso financeiro estimado no ano
(R$) - Cobrança Estadual],PAPI20_22_23[SubPDC],'Consolidaçao - 1'!H24,PAPI20_22_23[Ano],2022)</f>
        <v>3973416.56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3973416.56</v>
      </c>
      <c r="N24" s="45">
        <f>SUMIFS(PAPI20_22_23[Recurso financeiro estimado no ano (R$) - CFURH],PAPI20_22_23[SubPDC],'Consolidaçao - 1'!H24,PAPI20_22_23[Ano],2023)</f>
        <v>0</v>
      </c>
      <c r="O24" s="45">
        <f>SUMIFS(PAPI20_22_23[Recurso financeiro estimado no ano
(R$) - Cobrança Estadual],PAPI20_22_23[SubPDC],'Consolidaçao - 1'!H24,PAPI20_22_23[Ano],2023)</f>
        <v>2500000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2500000</v>
      </c>
      <c r="S24" s="44">
        <f t="shared" si="3"/>
        <v>6473416.5600000005</v>
      </c>
    </row>
    <row r="25" spans="1:19" x14ac:dyDescent="0.25">
      <c r="A25" s="3" t="s">
        <v>203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206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207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86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0</v>
      </c>
      <c r="N26" s="45">
        <f>SUMIFS(PAPI20_22_23[Recurso financeiro estimado no ano (R$) - CFURH],PAPI20_22_23[SubPDC],'Consolidaçao - 1'!H26,PAPI20_22_23[Ano],2023)</f>
        <v>150000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150000</v>
      </c>
      <c r="S26" s="44">
        <f t="shared" si="3"/>
        <v>150000</v>
      </c>
    </row>
    <row r="27" spans="1:19" x14ac:dyDescent="0.25">
      <c r="A27" s="3" t="s">
        <v>208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0</v>
      </c>
      <c r="H27" s="3" t="s">
        <v>90</v>
      </c>
      <c r="I27" s="45">
        <f>SUMIFS(PAPI20_22_23[Recurso financeiro estimado no ano (R$) - CFURH],PAPI20_22_23[SubPDC],'Consolidaçao - 1'!H27,PAPI20_22_23[Ano],2022)</f>
        <v>240145.9</v>
      </c>
      <c r="J27" s="45">
        <f>SUMIFS(PAPI20_22_23[Recurso financeiro estimado no ano
(R$) - Cobrança Estadual],PAPI20_22_23[SubPDC],'Consolidaçao - 1'!H27,PAPI20_22_23[Ano],2022)</f>
        <v>0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240145.9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400000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400000</v>
      </c>
      <c r="S27" s="44">
        <f t="shared" si="3"/>
        <v>640145.9</v>
      </c>
    </row>
    <row r="28" spans="1:19" x14ac:dyDescent="0.25">
      <c r="A28" s="3" t="s">
        <v>209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98</v>
      </c>
      <c r="I28" s="45">
        <f>SUMIFS(PAPI20_22_23[Recurso financeiro estimado no ano (R$) - CFURH],PAPI20_22_23[SubPDC],'Consolidaçao - 1'!H28,PAPI20_22_23[Ano],2022)</f>
        <v>171229.05</v>
      </c>
      <c r="J28" s="45">
        <f>SUMIFS(PAPI20_22_23[Recurso financeiro estimado no ano
(R$) - Cobrança Estadual],PAPI20_22_23[SubPDC],'Consolidaçao - 1'!H28,PAPI20_22_23[Ano],2022)</f>
        <v>30000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201229.05</v>
      </c>
      <c r="N28" s="45">
        <f>SUMIFS(PAPI20_22_23[Recurso financeiro estimado no ano (R$) - CFURH],PAPI20_22_23[SubPDC],'Consolidaçao - 1'!H28,PAPI20_22_23[Ano],2023)</f>
        <v>150000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150000</v>
      </c>
      <c r="S28" s="44">
        <f t="shared" si="3"/>
        <v>351229.05</v>
      </c>
    </row>
    <row r="29" spans="1:19" s="147" customFormat="1" x14ac:dyDescent="0.25">
      <c r="A29" s="144" t="s">
        <v>210</v>
      </c>
      <c r="B29" s="145">
        <f>SUMIFS(PAPI20_21[Recurso financeiro estimado no ano (R$) - CFURH],PAPI20_21[SubPDC],A29,PAPI20_21[Ano],2021)</f>
        <v>0</v>
      </c>
      <c r="C29" s="145">
        <f>SUMIFS(PAPI20_21[Recurso financeiro estimado no ano
(R$) - Cobrança Estadual],PAPI20_21[SubPDC],A29,PAPI20_21[Ano],2021)</f>
        <v>0</v>
      </c>
      <c r="D29" s="145">
        <f>SUMIFS(PAPI20_21[Recurso financeiro estimado no ano
(R$) - Cobrança Federal],PAPI20_21[SubPDC],A29,PAPI20_21[Ano],2021)</f>
        <v>0</v>
      </c>
      <c r="E29" s="145">
        <f>SUMIFS(PAPI20_21[Recurso financeiro estimado no ano (R$) - Outras],PAPI20_21[SubPDC],A29,PAPI20_21[Ano],2021)</f>
        <v>0</v>
      </c>
      <c r="F29" s="146">
        <f t="shared" si="0"/>
        <v>0</v>
      </c>
      <c r="I29" s="151"/>
      <c r="J29" s="151"/>
      <c r="K29" s="151"/>
      <c r="L29" s="151"/>
      <c r="M29" s="148"/>
      <c r="N29" s="148"/>
      <c r="O29" s="148"/>
      <c r="P29" s="148"/>
      <c r="Q29" s="148"/>
      <c r="R29" s="148"/>
      <c r="S29" s="150"/>
    </row>
    <row r="30" spans="1:19" ht="18.75" x14ac:dyDescent="0.25">
      <c r="A30" s="3" t="s">
        <v>81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700000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700000</v>
      </c>
      <c r="H30" s="47" t="s">
        <v>173</v>
      </c>
      <c r="I30" s="64" t="s">
        <v>21</v>
      </c>
      <c r="J30" s="64" t="s">
        <v>45</v>
      </c>
      <c r="K30" s="64" t="s">
        <v>211</v>
      </c>
      <c r="M30" s="128"/>
      <c r="R30" s="128"/>
    </row>
    <row r="31" spans="1:19" x14ac:dyDescent="0.25">
      <c r="A31" s="3" t="s">
        <v>212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3772920.08</v>
      </c>
      <c r="J31" s="63">
        <f>SUMIF(PAPI20_22_23[Prioridade do SubPDC],J$30,PAPI20_22_23[Recurso financeiro estimado no ano
(R$)])</f>
        <v>20610292.010000002</v>
      </c>
      <c r="K31" s="63">
        <f>SUMIF(PAPI20_22_23[Prioridade do SubPDC],K$30,PAPI20_22_23[Recurso financeiro estimado no ano
(R$)])</f>
        <v>1741374.95</v>
      </c>
      <c r="M31" s="17"/>
    </row>
    <row r="32" spans="1:19" x14ac:dyDescent="0.25">
      <c r="A32" s="3" t="s">
        <v>86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0</v>
      </c>
      <c r="I32" s="65">
        <f>IFERROR(I31/SUM(I31:K31),"")</f>
        <v>0.14442027635587842</v>
      </c>
      <c r="J32" s="65">
        <f>IFERROR(J31/SUM(I31:K31),"")</f>
        <v>0.78892316952007979</v>
      </c>
      <c r="K32" s="65">
        <f>IFERROR(K31/SUM(I31:K31),"")</f>
        <v>6.6656554124041756E-2</v>
      </c>
      <c r="M32" s="17"/>
    </row>
    <row r="33" spans="1:16" x14ac:dyDescent="0.25">
      <c r="A33" s="3" t="s">
        <v>90</v>
      </c>
      <c r="B33" s="40">
        <f>SUMIFS(PAPI20_21[Recurso financeiro estimado no ano (R$) - CFURH],PAPI20_21[SubPDC],A33,PAPI20_21[Ano],2021)</f>
        <v>300000</v>
      </c>
      <c r="C33" s="40">
        <f>SUMIFS(PAPI20_21[Recurso financeiro estimado no ano
(R$) - Cobrança Estadual],PAPI20_21[SubPDC],A33,PAPI20_21[Ano],2021)</f>
        <v>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300000</v>
      </c>
      <c r="L33" s="153"/>
    </row>
    <row r="34" spans="1:16" x14ac:dyDescent="0.25">
      <c r="A34" s="3" t="s">
        <v>98</v>
      </c>
      <c r="B34" s="40">
        <f>SUMIFS(PAPI20_21[Recurso financeiro estimado no ano (R$) - CFURH],PAPI20_21[SubPDC],A34,PAPI20_21[Ano],2021)</f>
        <v>150000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150000</v>
      </c>
      <c r="I34" s="128"/>
    </row>
    <row r="35" spans="1:16" s="147" customFormat="1" x14ac:dyDescent="0.25">
      <c r="B35" s="150"/>
      <c r="C35" s="150"/>
      <c r="F35" s="150"/>
      <c r="J35" s="149"/>
      <c r="K35" s="149"/>
      <c r="L35" s="149"/>
      <c r="M35"/>
      <c r="N35"/>
      <c r="O35"/>
      <c r="P35"/>
    </row>
    <row r="36" spans="1:16" ht="18.75" x14ac:dyDescent="0.25">
      <c r="A36" s="46" t="s">
        <v>171</v>
      </c>
      <c r="B36" s="62" t="s">
        <v>21</v>
      </c>
      <c r="C36" s="62" t="s">
        <v>45</v>
      </c>
      <c r="D36" s="62" t="s">
        <v>211</v>
      </c>
    </row>
    <row r="37" spans="1:16" x14ac:dyDescent="0.25">
      <c r="A37" s="60" t="s">
        <v>2</v>
      </c>
      <c r="B37" s="61">
        <f>SUMIF(PAPI20_21[Prioridade do SubPDC],B$36,PAPI20_21[Recurso financeiro estimado no ano
(R$)])</f>
        <v>1550000</v>
      </c>
      <c r="C37" s="61">
        <f>SUMIF(PAPI20_21[Prioridade do SubPDC],C$36,PAPI20_21[Recurso financeiro estimado no ano
(R$)])</f>
        <v>5300000</v>
      </c>
      <c r="D37" s="61">
        <f>SUMIF(PAPI20_21[Prioridade do SubPDC],D$36,PAPI20_21[Recurso financeiro estimado no ano
(R$)])</f>
        <v>1150000</v>
      </c>
    </row>
    <row r="38" spans="1:16" x14ac:dyDescent="0.25">
      <c r="A38" s="9"/>
      <c r="B38" s="65">
        <f>B37/SUM(B37:D37)</f>
        <v>0.19375000000000001</v>
      </c>
      <c r="C38" s="65">
        <f>C37/SUM(B37:D37)</f>
        <v>0.66249999999999998</v>
      </c>
      <c r="D38" s="65">
        <f>D37/SUM(B37:D37)</f>
        <v>0.14374999999999999</v>
      </c>
    </row>
    <row r="39" spans="1:16" x14ac:dyDescent="0.25">
      <c r="A39" s="9"/>
    </row>
    <row r="40" spans="1:16" x14ac:dyDescent="0.25">
      <c r="A40" s="9"/>
      <c r="L40" s="153"/>
    </row>
    <row r="41" spans="1:16" x14ac:dyDescent="0.25">
      <c r="A41" s="9"/>
    </row>
    <row r="42" spans="1:16" x14ac:dyDescent="0.25">
      <c r="A42" s="9"/>
    </row>
    <row r="43" spans="1:16" x14ac:dyDescent="0.25">
      <c r="A43" s="9"/>
    </row>
    <row r="44" spans="1:16" x14ac:dyDescent="0.25">
      <c r="A44" s="9"/>
      <c r="L44" s="152"/>
    </row>
    <row r="45" spans="1:16" x14ac:dyDescent="0.25">
      <c r="A45" s="9"/>
      <c r="K45" s="15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80" zoomScaleNormal="80" workbookViewId="0">
      <selection activeCell="B8" sqref="B8"/>
    </sheetView>
  </sheetViews>
  <sheetFormatPr defaultColWidth="9.140625" defaultRowHeight="15" x14ac:dyDescent="0.25"/>
  <cols>
    <col min="1" max="1" width="19.5703125" style="66" bestFit="1" customWidth="1"/>
    <col min="2" max="2" width="12.28515625" style="66" bestFit="1" customWidth="1"/>
    <col min="3" max="3" width="17.28515625" style="66" bestFit="1" customWidth="1"/>
    <col min="4" max="4" width="26.5703125" style="66" bestFit="1" customWidth="1"/>
    <col min="5" max="5" width="25.7109375" bestFit="1" customWidth="1"/>
    <col min="6" max="6" width="20.5703125" bestFit="1" customWidth="1"/>
    <col min="7" max="7" width="18.85546875" bestFit="1" customWidth="1"/>
    <col min="8" max="8" width="23.42578125" bestFit="1" customWidth="1"/>
    <col min="9" max="9" width="13.7109375" bestFit="1" customWidth="1"/>
    <col min="10" max="10" width="16.140625" bestFit="1" customWidth="1"/>
    <col min="11" max="11" width="20.28515625" bestFit="1" customWidth="1"/>
    <col min="12" max="17" width="8.85546875" customWidth="1"/>
    <col min="18" max="16384" width="9.140625" style="66"/>
  </cols>
  <sheetData>
    <row r="1" spans="1:3" x14ac:dyDescent="0.25">
      <c r="A1" s="113" t="s">
        <v>213</v>
      </c>
      <c r="B1" s="113"/>
      <c r="C1" s="113"/>
    </row>
    <row r="2" spans="1:3" x14ac:dyDescent="0.25">
      <c r="A2" s="113" t="s">
        <v>214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215</v>
      </c>
      <c r="B69" s="66" t="s">
        <v>216</v>
      </c>
      <c r="C69" s="66" t="s">
        <v>217</v>
      </c>
      <c r="D69" s="66" t="s">
        <v>218</v>
      </c>
      <c r="E69" s="66" t="s">
        <v>219</v>
      </c>
      <c r="F69" s="66" t="s">
        <v>220</v>
      </c>
    </row>
    <row r="70" spans="1:6" s="66" customFormat="1" x14ac:dyDescent="0.25">
      <c r="A70" s="129" t="s">
        <v>20</v>
      </c>
      <c r="B70" s="130">
        <v>250000</v>
      </c>
      <c r="C70" s="130">
        <v>250</v>
      </c>
      <c r="D70" s="131">
        <v>0</v>
      </c>
      <c r="E70" s="131">
        <v>0</v>
      </c>
      <c r="F70" s="131">
        <v>0</v>
      </c>
    </row>
    <row r="71" spans="1:6" s="66" customFormat="1" x14ac:dyDescent="0.25">
      <c r="A71" s="129" t="s">
        <v>34</v>
      </c>
      <c r="B71" s="130">
        <v>400000</v>
      </c>
      <c r="C71" s="130">
        <v>400</v>
      </c>
      <c r="D71" s="131">
        <v>400000</v>
      </c>
      <c r="E71" s="131">
        <v>0</v>
      </c>
      <c r="F71" s="131">
        <v>0</v>
      </c>
    </row>
    <row r="72" spans="1:6" s="66" customFormat="1" x14ac:dyDescent="0.25">
      <c r="A72" s="129" t="s">
        <v>39</v>
      </c>
      <c r="B72" s="130">
        <v>900000</v>
      </c>
      <c r="C72" s="130">
        <v>900</v>
      </c>
      <c r="D72" s="131">
        <v>900000</v>
      </c>
      <c r="E72" s="131">
        <v>0</v>
      </c>
      <c r="F72" s="131">
        <v>0</v>
      </c>
    </row>
    <row r="73" spans="1:6" s="66" customFormat="1" x14ac:dyDescent="0.25">
      <c r="A73" s="129" t="s">
        <v>44</v>
      </c>
      <c r="B73" s="130">
        <v>2000000</v>
      </c>
      <c r="C73" s="130">
        <v>2000</v>
      </c>
      <c r="D73" s="131">
        <v>2000000</v>
      </c>
      <c r="E73" s="131">
        <v>0</v>
      </c>
      <c r="F73" s="131">
        <v>0</v>
      </c>
    </row>
    <row r="74" spans="1:6" s="66" customFormat="1" x14ac:dyDescent="0.25">
      <c r="A74" s="129" t="s">
        <v>54</v>
      </c>
      <c r="B74" s="130">
        <v>500000</v>
      </c>
      <c r="C74" s="130">
        <v>500</v>
      </c>
      <c r="D74" s="131">
        <v>500000</v>
      </c>
      <c r="E74" s="131">
        <v>0</v>
      </c>
      <c r="F74" s="131">
        <v>0</v>
      </c>
    </row>
    <row r="75" spans="1:6" s="66" customFormat="1" x14ac:dyDescent="0.25">
      <c r="A75" s="129" t="s">
        <v>60</v>
      </c>
      <c r="B75" s="130">
        <v>1000000</v>
      </c>
      <c r="C75" s="130">
        <v>1000</v>
      </c>
      <c r="D75" s="131">
        <v>1000000</v>
      </c>
      <c r="E75" s="131">
        <v>0</v>
      </c>
      <c r="F75" s="131">
        <v>0</v>
      </c>
    </row>
    <row r="76" spans="1:6" s="66" customFormat="1" x14ac:dyDescent="0.25">
      <c r="A76" s="129" t="s">
        <v>64</v>
      </c>
      <c r="B76" s="130">
        <v>800000</v>
      </c>
      <c r="C76" s="130">
        <v>800</v>
      </c>
      <c r="D76" s="131">
        <v>800000</v>
      </c>
      <c r="E76" s="131">
        <v>0</v>
      </c>
      <c r="F76" s="131">
        <v>0</v>
      </c>
    </row>
    <row r="77" spans="1:6" s="66" customFormat="1" x14ac:dyDescent="0.25">
      <c r="A77" s="129" t="s">
        <v>70</v>
      </c>
      <c r="B77" s="130">
        <v>500000</v>
      </c>
      <c r="C77" s="130">
        <v>500</v>
      </c>
      <c r="D77" s="131">
        <v>500000</v>
      </c>
      <c r="E77" s="131">
        <v>0</v>
      </c>
      <c r="F77" s="131">
        <v>0</v>
      </c>
    </row>
    <row r="78" spans="1:6" s="66" customFormat="1" x14ac:dyDescent="0.25">
      <c r="A78" s="129" t="s">
        <v>76</v>
      </c>
      <c r="B78" s="130">
        <v>500000</v>
      </c>
      <c r="C78" s="130">
        <v>500</v>
      </c>
      <c r="D78" s="131">
        <v>500000</v>
      </c>
      <c r="E78" s="131">
        <v>0</v>
      </c>
      <c r="F78" s="131">
        <v>0</v>
      </c>
    </row>
    <row r="79" spans="1:6" s="66" customFormat="1" x14ac:dyDescent="0.25">
      <c r="A79" s="129" t="s">
        <v>81</v>
      </c>
      <c r="B79" s="130">
        <v>700000</v>
      </c>
      <c r="C79" s="130">
        <v>700</v>
      </c>
      <c r="D79" s="131">
        <v>700000</v>
      </c>
      <c r="E79" s="131">
        <v>0</v>
      </c>
      <c r="F79" s="131">
        <v>0</v>
      </c>
    </row>
    <row r="80" spans="1:6" s="66" customFormat="1" x14ac:dyDescent="0.25">
      <c r="A80" s="129" t="s">
        <v>86</v>
      </c>
      <c r="B80" s="130"/>
      <c r="C80" s="130"/>
      <c r="D80" s="131">
        <v>0</v>
      </c>
      <c r="E80" s="131">
        <v>0</v>
      </c>
      <c r="F80" s="131">
        <v>0</v>
      </c>
    </row>
    <row r="81" spans="1:6" s="66" customFormat="1" x14ac:dyDescent="0.25">
      <c r="A81" s="129" t="s">
        <v>90</v>
      </c>
      <c r="B81" s="130">
        <v>300000</v>
      </c>
      <c r="C81" s="130">
        <v>300</v>
      </c>
      <c r="D81" s="131">
        <v>0</v>
      </c>
      <c r="E81" s="131">
        <v>0</v>
      </c>
      <c r="F81" s="131">
        <v>0</v>
      </c>
    </row>
    <row r="82" spans="1:6" s="66" customFormat="1" x14ac:dyDescent="0.25">
      <c r="A82" s="129" t="s">
        <v>98</v>
      </c>
      <c r="B82" s="130">
        <v>150000</v>
      </c>
      <c r="C82" s="130">
        <v>150</v>
      </c>
      <c r="D82" s="131">
        <v>0</v>
      </c>
      <c r="E82" s="131">
        <v>0</v>
      </c>
      <c r="F82" s="131">
        <v>0</v>
      </c>
    </row>
    <row r="83" spans="1:6" s="66" customFormat="1" x14ac:dyDescent="0.25">
      <c r="A83" s="129" t="s">
        <v>221</v>
      </c>
      <c r="B83" s="130">
        <v>8000000</v>
      </c>
      <c r="C83" s="130">
        <v>8000</v>
      </c>
      <c r="D83" s="131">
        <v>7300000</v>
      </c>
      <c r="E83" s="131">
        <v>0</v>
      </c>
      <c r="F83" s="131">
        <v>0</v>
      </c>
    </row>
    <row r="84" spans="1:6" s="66" customFormat="1" x14ac:dyDescent="0.25">
      <c r="A84"/>
      <c r="B84"/>
      <c r="C84"/>
      <c r="D84"/>
      <c r="E84"/>
      <c r="F84"/>
    </row>
    <row r="85" spans="1:6" s="66" customFormat="1" x14ac:dyDescent="0.25">
      <c r="A85"/>
      <c r="B85"/>
      <c r="C85"/>
      <c r="D85"/>
      <c r="E85"/>
      <c r="F85"/>
    </row>
    <row r="86" spans="1:6" s="66" customFormat="1" x14ac:dyDescent="0.25">
      <c r="A86"/>
      <c r="B86"/>
      <c r="C86"/>
      <c r="D86"/>
      <c r="E86"/>
      <c r="F86"/>
    </row>
    <row r="87" spans="1:6" s="66" customFormat="1" x14ac:dyDescent="0.25">
      <c r="A87"/>
      <c r="B87"/>
      <c r="C87"/>
      <c r="D87"/>
      <c r="E87"/>
      <c r="F87"/>
    </row>
    <row r="88" spans="1:6" s="66" customFormat="1" x14ac:dyDescent="0.25">
      <c r="A88"/>
      <c r="B88"/>
      <c r="C88"/>
      <c r="D88"/>
      <c r="E88"/>
      <c r="F88"/>
    </row>
    <row r="89" spans="1:6" s="66" customFormat="1" x14ac:dyDescent="0.25">
      <c r="A89"/>
      <c r="B89"/>
      <c r="C89"/>
      <c r="D89"/>
      <c r="E89"/>
      <c r="F89"/>
    </row>
    <row r="90" spans="1:6" s="66" customFormat="1" x14ac:dyDescent="0.25">
      <c r="A90"/>
      <c r="B90"/>
      <c r="C90"/>
      <c r="D90"/>
      <c r="E90"/>
      <c r="F90"/>
    </row>
    <row r="91" spans="1:6" s="66" customFormat="1" x14ac:dyDescent="0.25">
      <c r="A91"/>
      <c r="B91"/>
      <c r="C91"/>
      <c r="D91"/>
      <c r="E91"/>
      <c r="F91"/>
    </row>
    <row r="92" spans="1:6" s="66" customFormat="1" x14ac:dyDescent="0.25">
      <c r="A92"/>
      <c r="B92"/>
      <c r="C92"/>
      <c r="D92"/>
      <c r="E92"/>
      <c r="F92"/>
    </row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 codeName="Planilha5">
    <tabColor rgb="FFFF0000"/>
  </sheetPr>
  <dimension ref="B1:B31"/>
  <sheetViews>
    <sheetView showGridLines="0" workbookViewId="0">
      <selection activeCell="B5" sqref="B5"/>
    </sheetView>
  </sheetViews>
  <sheetFormatPr defaultColWidth="8.85546875" defaultRowHeight="15" x14ac:dyDescent="0.25"/>
  <cols>
    <col min="1" max="1" width="7.28515625" customWidth="1"/>
    <col min="2" max="2" width="184.7109375" customWidth="1"/>
  </cols>
  <sheetData>
    <row r="1" spans="2:2" x14ac:dyDescent="0.25">
      <c r="B1" s="107"/>
    </row>
    <row r="2" spans="2:2" x14ac:dyDescent="0.25">
      <c r="B2" s="107" t="s">
        <v>222</v>
      </c>
    </row>
    <row r="3" spans="2:2" x14ac:dyDescent="0.25">
      <c r="B3" s="107" t="s">
        <v>223</v>
      </c>
    </row>
    <row r="4" spans="2:2" x14ac:dyDescent="0.25">
      <c r="B4" s="107" t="s">
        <v>224</v>
      </c>
    </row>
    <row r="5" spans="2:2" x14ac:dyDescent="0.25">
      <c r="B5" s="107"/>
    </row>
    <row r="6" spans="2:2" ht="31.5" x14ac:dyDescent="0.25">
      <c r="B6" s="108" t="s">
        <v>225</v>
      </c>
    </row>
    <row r="7" spans="2:2" ht="15.75" x14ac:dyDescent="0.25">
      <c r="B7" s="108"/>
    </row>
    <row r="8" spans="2:2" ht="17.25" x14ac:dyDescent="0.25">
      <c r="B8" s="109" t="s">
        <v>226</v>
      </c>
    </row>
    <row r="9" spans="2:2" x14ac:dyDescent="0.25">
      <c r="B9" s="107"/>
    </row>
    <row r="10" spans="2:2" x14ac:dyDescent="0.25">
      <c r="B10" s="112" t="s">
        <v>227</v>
      </c>
    </row>
    <row r="11" spans="2:2" x14ac:dyDescent="0.25">
      <c r="B11" s="110" t="s">
        <v>228</v>
      </c>
    </row>
    <row r="12" spans="2:2" x14ac:dyDescent="0.25">
      <c r="B12" s="111" t="s">
        <v>229</v>
      </c>
    </row>
    <row r="13" spans="2:2" x14ac:dyDescent="0.25">
      <c r="B13" s="111"/>
    </row>
    <row r="14" spans="2:2" x14ac:dyDescent="0.25">
      <c r="B14" s="112" t="s">
        <v>230</v>
      </c>
    </row>
    <row r="15" spans="2:2" x14ac:dyDescent="0.25">
      <c r="B15" s="112" t="s">
        <v>231</v>
      </c>
    </row>
    <row r="16" spans="2:2" ht="30" x14ac:dyDescent="0.25">
      <c r="B16" s="112" t="s">
        <v>232</v>
      </c>
    </row>
    <row r="17" spans="2:2" ht="30" x14ac:dyDescent="0.25">
      <c r="B17" s="112" t="s">
        <v>233</v>
      </c>
    </row>
    <row r="18" spans="2:2" ht="30" x14ac:dyDescent="0.25">
      <c r="B18" s="112" t="s">
        <v>234</v>
      </c>
    </row>
    <row r="19" spans="2:2" x14ac:dyDescent="0.25">
      <c r="B19" s="112" t="s">
        <v>235</v>
      </c>
    </row>
    <row r="20" spans="2:2" x14ac:dyDescent="0.25">
      <c r="B20" s="112" t="s">
        <v>236</v>
      </c>
    </row>
    <row r="21" spans="2:2" x14ac:dyDescent="0.25">
      <c r="B21" s="112" t="s">
        <v>237</v>
      </c>
    </row>
    <row r="22" spans="2:2" x14ac:dyDescent="0.25">
      <c r="B22" s="112" t="s">
        <v>238</v>
      </c>
    </row>
    <row r="23" spans="2:2" x14ac:dyDescent="0.25">
      <c r="B23" s="112" t="s">
        <v>239</v>
      </c>
    </row>
    <row r="24" spans="2:2" x14ac:dyDescent="0.25">
      <c r="B24" s="112" t="s">
        <v>240</v>
      </c>
    </row>
    <row r="25" spans="2:2" x14ac:dyDescent="0.25">
      <c r="B25" s="112" t="s">
        <v>241</v>
      </c>
    </row>
    <row r="26" spans="2:2" x14ac:dyDescent="0.25">
      <c r="B26" s="112" t="s">
        <v>242</v>
      </c>
    </row>
    <row r="27" spans="2:2" ht="30" x14ac:dyDescent="0.25">
      <c r="B27" s="112" t="s">
        <v>243</v>
      </c>
    </row>
    <row r="28" spans="2:2" x14ac:dyDescent="0.25">
      <c r="B28" s="112" t="s">
        <v>244</v>
      </c>
    </row>
    <row r="29" spans="2:2" ht="30" x14ac:dyDescent="0.25">
      <c r="B29" s="112" t="s">
        <v>245</v>
      </c>
    </row>
    <row r="30" spans="2:2" ht="30" x14ac:dyDescent="0.25">
      <c r="B30" s="112" t="s">
        <v>246</v>
      </c>
    </row>
    <row r="31" spans="2:2" ht="30" x14ac:dyDescent="0.25">
      <c r="B31" s="112" t="s">
        <v>247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1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42578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42578125" customWidth="1"/>
  </cols>
  <sheetData>
    <row r="1" spans="1:40" x14ac:dyDescent="0.25">
      <c r="A1" s="9" t="s">
        <v>248</v>
      </c>
      <c r="B1" s="2" t="s">
        <v>249</v>
      </c>
      <c r="D1" s="56" t="s">
        <v>8</v>
      </c>
      <c r="E1" s="56" t="s">
        <v>250</v>
      </c>
      <c r="F1" s="56" t="s">
        <v>251</v>
      </c>
    </row>
    <row r="2" spans="1:40" x14ac:dyDescent="0.25">
      <c r="A2" s="3" t="s">
        <v>20</v>
      </c>
      <c r="B2" s="3" t="s">
        <v>182</v>
      </c>
      <c r="D2" s="58" t="s">
        <v>252</v>
      </c>
      <c r="E2" s="55" t="s">
        <v>253</v>
      </c>
      <c r="F2" s="55" t="s">
        <v>177</v>
      </c>
    </row>
    <row r="3" spans="1:40" x14ac:dyDescent="0.25">
      <c r="A3" s="3" t="s">
        <v>34</v>
      </c>
      <c r="B3" s="3" t="s">
        <v>34</v>
      </c>
      <c r="D3" s="58" t="s">
        <v>254</v>
      </c>
      <c r="E3" s="55" t="s">
        <v>48</v>
      </c>
      <c r="F3" s="55" t="s">
        <v>178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183</v>
      </c>
      <c r="B4" s="3" t="s">
        <v>184</v>
      </c>
      <c r="D4" s="58" t="s">
        <v>255</v>
      </c>
      <c r="E4" s="55" t="s">
        <v>24</v>
      </c>
      <c r="F4" s="57" t="s">
        <v>180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185</v>
      </c>
      <c r="B5" s="3" t="s">
        <v>39</v>
      </c>
      <c r="D5" s="58" t="s">
        <v>256</v>
      </c>
      <c r="E5" s="1" t="s">
        <v>257</v>
      </c>
      <c r="F5" s="57" t="s">
        <v>179</v>
      </c>
    </row>
    <row r="6" spans="1:40" x14ac:dyDescent="0.25">
      <c r="A6" s="3" t="s">
        <v>186</v>
      </c>
      <c r="B6" s="3" t="s">
        <v>187</v>
      </c>
      <c r="D6" s="58" t="s">
        <v>114</v>
      </c>
      <c r="E6" s="57"/>
    </row>
    <row r="7" spans="1:40" x14ac:dyDescent="0.25">
      <c r="A7" s="3" t="s">
        <v>188</v>
      </c>
      <c r="B7" s="3" t="s">
        <v>189</v>
      </c>
      <c r="D7" s="58" t="s">
        <v>258</v>
      </c>
    </row>
    <row r="8" spans="1:40" x14ac:dyDescent="0.25">
      <c r="A8" s="3" t="s">
        <v>190</v>
      </c>
      <c r="B8" s="3" t="s">
        <v>125</v>
      </c>
      <c r="D8" s="58" t="s">
        <v>48</v>
      </c>
    </row>
    <row r="9" spans="1:40" x14ac:dyDescent="0.25">
      <c r="A9" s="3" t="s">
        <v>191</v>
      </c>
      <c r="B9" s="3" t="s">
        <v>192</v>
      </c>
      <c r="D9" s="58" t="s">
        <v>259</v>
      </c>
    </row>
    <row r="10" spans="1:40" x14ac:dyDescent="0.25">
      <c r="A10" s="3" t="s">
        <v>39</v>
      </c>
      <c r="B10" s="3" t="s">
        <v>193</v>
      </c>
      <c r="D10" s="58" t="s">
        <v>105</v>
      </c>
    </row>
    <row r="11" spans="1:40" x14ac:dyDescent="0.25">
      <c r="A11" s="3" t="s">
        <v>187</v>
      </c>
      <c r="B11" s="3" t="s">
        <v>44</v>
      </c>
      <c r="D11" s="59" t="s">
        <v>25</v>
      </c>
    </row>
    <row r="12" spans="1:40" x14ac:dyDescent="0.25">
      <c r="A12" s="3" t="s">
        <v>194</v>
      </c>
      <c r="B12" s="3" t="s">
        <v>163</v>
      </c>
    </row>
    <row r="13" spans="1:40" x14ac:dyDescent="0.25">
      <c r="A13" s="3" t="s">
        <v>195</v>
      </c>
      <c r="B13" s="3" t="s">
        <v>131</v>
      </c>
    </row>
    <row r="14" spans="1:40" x14ac:dyDescent="0.25">
      <c r="A14" s="3" t="s">
        <v>196</v>
      </c>
      <c r="B14" s="3" t="s">
        <v>197</v>
      </c>
    </row>
    <row r="15" spans="1:40" x14ac:dyDescent="0.25">
      <c r="A15" s="3" t="s">
        <v>44</v>
      </c>
      <c r="B15" s="3" t="s">
        <v>198</v>
      </c>
    </row>
    <row r="16" spans="1:40" x14ac:dyDescent="0.25">
      <c r="A16" s="3" t="s">
        <v>54</v>
      </c>
      <c r="B16" s="3" t="s">
        <v>134</v>
      </c>
    </row>
    <row r="17" spans="1:2" x14ac:dyDescent="0.25">
      <c r="A17" s="3" t="s">
        <v>60</v>
      </c>
      <c r="B17" s="3" t="s">
        <v>199</v>
      </c>
    </row>
    <row r="18" spans="1:2" x14ac:dyDescent="0.25">
      <c r="A18" s="3" t="s">
        <v>64</v>
      </c>
      <c r="B18" s="3" t="s">
        <v>76</v>
      </c>
    </row>
    <row r="19" spans="1:2" x14ac:dyDescent="0.25">
      <c r="A19" s="3" t="s">
        <v>200</v>
      </c>
      <c r="B19" s="3" t="s">
        <v>201</v>
      </c>
    </row>
    <row r="20" spans="1:2" x14ac:dyDescent="0.25">
      <c r="A20" s="3" t="s">
        <v>202</v>
      </c>
      <c r="B20" s="3" t="s">
        <v>203</v>
      </c>
    </row>
    <row r="21" spans="1:2" x14ac:dyDescent="0.25">
      <c r="A21" s="3" t="s">
        <v>70</v>
      </c>
      <c r="B21" s="3" t="s">
        <v>204</v>
      </c>
    </row>
    <row r="22" spans="1:2" x14ac:dyDescent="0.25">
      <c r="A22" s="3" t="s">
        <v>76</v>
      </c>
      <c r="B22" s="3" t="s">
        <v>205</v>
      </c>
    </row>
    <row r="23" spans="1:2" x14ac:dyDescent="0.25">
      <c r="A23" s="3" t="s">
        <v>201</v>
      </c>
      <c r="B23" s="3" t="s">
        <v>139</v>
      </c>
    </row>
    <row r="24" spans="1:2" x14ac:dyDescent="0.25">
      <c r="A24" s="3" t="s">
        <v>203</v>
      </c>
      <c r="B24" s="3" t="s">
        <v>206</v>
      </c>
    </row>
    <row r="25" spans="1:2" x14ac:dyDescent="0.25">
      <c r="A25" s="3" t="s">
        <v>207</v>
      </c>
      <c r="B25" s="3" t="s">
        <v>86</v>
      </c>
    </row>
    <row r="26" spans="1:2" x14ac:dyDescent="0.25">
      <c r="A26" s="3" t="s">
        <v>208</v>
      </c>
      <c r="B26" s="3" t="s">
        <v>90</v>
      </c>
    </row>
    <row r="27" spans="1:2" x14ac:dyDescent="0.25">
      <c r="A27" s="3" t="s">
        <v>209</v>
      </c>
      <c r="B27" s="3" t="s">
        <v>98</v>
      </c>
    </row>
    <row r="28" spans="1:2" x14ac:dyDescent="0.25">
      <c r="A28" s="3" t="s">
        <v>210</v>
      </c>
      <c r="B28" s="1"/>
    </row>
    <row r="29" spans="1:2" x14ac:dyDescent="0.25">
      <c r="A29" s="3" t="s">
        <v>81</v>
      </c>
    </row>
    <row r="30" spans="1:2" x14ac:dyDescent="0.25">
      <c r="A30" s="3" t="s">
        <v>212</v>
      </c>
    </row>
    <row r="31" spans="1:2" x14ac:dyDescent="0.25">
      <c r="A31" s="3" t="s">
        <v>86</v>
      </c>
    </row>
    <row r="32" spans="1:2" x14ac:dyDescent="0.25">
      <c r="A32" s="3" t="s">
        <v>90</v>
      </c>
    </row>
    <row r="33" spans="1:63" x14ac:dyDescent="0.25">
      <c r="A33" s="3" t="s">
        <v>98</v>
      </c>
    </row>
    <row r="36" spans="1:63" x14ac:dyDescent="0.25">
      <c r="A36" s="5" t="s">
        <v>260</v>
      </c>
      <c r="AC36" s="19" t="s">
        <v>261</v>
      </c>
    </row>
    <row r="37" spans="1:63" x14ac:dyDescent="0.25">
      <c r="A37" s="3" t="s">
        <v>182</v>
      </c>
      <c r="B37" s="3" t="s">
        <v>34</v>
      </c>
      <c r="C37" s="3" t="s">
        <v>184</v>
      </c>
      <c r="D37" s="3" t="s">
        <v>39</v>
      </c>
      <c r="E37" s="3" t="s">
        <v>187</v>
      </c>
      <c r="F37" s="3" t="s">
        <v>189</v>
      </c>
      <c r="G37" s="3" t="s">
        <v>125</v>
      </c>
      <c r="H37" s="3" t="s">
        <v>192</v>
      </c>
      <c r="I37" s="3" t="s">
        <v>193</v>
      </c>
      <c r="J37" s="3" t="s">
        <v>44</v>
      </c>
      <c r="K37" s="3" t="s">
        <v>163</v>
      </c>
      <c r="L37" s="3" t="s">
        <v>131</v>
      </c>
      <c r="M37" s="3" t="s">
        <v>197</v>
      </c>
      <c r="N37" s="3" t="s">
        <v>198</v>
      </c>
      <c r="O37" s="3" t="s">
        <v>134</v>
      </c>
      <c r="P37" s="3" t="s">
        <v>199</v>
      </c>
      <c r="Q37" s="3" t="s">
        <v>76</v>
      </c>
      <c r="R37" s="3" t="s">
        <v>201</v>
      </c>
      <c r="S37" s="3" t="s">
        <v>203</v>
      </c>
      <c r="T37" s="3" t="s">
        <v>204</v>
      </c>
      <c r="U37" s="3" t="s">
        <v>205</v>
      </c>
      <c r="V37" s="3" t="s">
        <v>139</v>
      </c>
      <c r="W37" s="3" t="s">
        <v>206</v>
      </c>
      <c r="X37" s="3" t="s">
        <v>86</v>
      </c>
      <c r="Y37" s="3" t="s">
        <v>90</v>
      </c>
      <c r="Z37" s="3" t="s">
        <v>98</v>
      </c>
      <c r="AC37" s="3" t="s">
        <v>20</v>
      </c>
      <c r="AD37" s="3" t="s">
        <v>34</v>
      </c>
      <c r="AE37" s="3" t="s">
        <v>183</v>
      </c>
      <c r="AF37" s="3" t="s">
        <v>185</v>
      </c>
      <c r="AG37" s="3" t="s">
        <v>186</v>
      </c>
      <c r="AH37" s="3" t="s">
        <v>188</v>
      </c>
      <c r="AI37" s="3" t="s">
        <v>190</v>
      </c>
      <c r="AJ37" s="3" t="s">
        <v>191</v>
      </c>
      <c r="AK37" s="3" t="s">
        <v>39</v>
      </c>
      <c r="AL37" s="3" t="s">
        <v>187</v>
      </c>
      <c r="AM37" s="3" t="s">
        <v>194</v>
      </c>
      <c r="AN37" s="3" t="s">
        <v>195</v>
      </c>
      <c r="AO37" s="3" t="s">
        <v>196</v>
      </c>
      <c r="AP37" s="3" t="s">
        <v>44</v>
      </c>
      <c r="AQ37" s="3" t="s">
        <v>54</v>
      </c>
      <c r="AR37" s="3" t="s">
        <v>60</v>
      </c>
      <c r="AS37" s="3" t="s">
        <v>64</v>
      </c>
      <c r="AT37" s="3" t="s">
        <v>200</v>
      </c>
      <c r="AU37" s="3" t="s">
        <v>202</v>
      </c>
      <c r="AV37" s="3" t="s">
        <v>70</v>
      </c>
      <c r="AW37" s="3" t="s">
        <v>76</v>
      </c>
      <c r="AX37" s="3" t="s">
        <v>201</v>
      </c>
      <c r="AY37" s="3" t="s">
        <v>203</v>
      </c>
      <c r="AZ37" s="3" t="s">
        <v>207</v>
      </c>
      <c r="BA37" s="3" t="s">
        <v>208</v>
      </c>
      <c r="BB37" s="3" t="s">
        <v>209</v>
      </c>
      <c r="BC37" s="3" t="s">
        <v>210</v>
      </c>
      <c r="BD37" s="3" t="s">
        <v>81</v>
      </c>
      <c r="BE37" s="3" t="s">
        <v>212</v>
      </c>
      <c r="BF37" s="3" t="s">
        <v>86</v>
      </c>
      <c r="BG37" s="3" t="s">
        <v>90</v>
      </c>
      <c r="BH37" s="3" t="s">
        <v>98</v>
      </c>
      <c r="BJ37">
        <v>2020</v>
      </c>
      <c r="BK37">
        <v>2021</v>
      </c>
    </row>
    <row r="38" spans="1:63" x14ac:dyDescent="0.25">
      <c r="A38" s="8" t="s">
        <v>21</v>
      </c>
      <c r="B38" s="8" t="s">
        <v>21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4" t="s">
        <v>21</v>
      </c>
      <c r="I38" s="4" t="s">
        <v>21</v>
      </c>
      <c r="J38" s="8" t="s">
        <v>45</v>
      </c>
      <c r="K38" s="8" t="s">
        <v>45</v>
      </c>
      <c r="L38" s="8" t="s">
        <v>45</v>
      </c>
      <c r="M38" s="8" t="s">
        <v>45</v>
      </c>
      <c r="N38" s="8" t="s">
        <v>45</v>
      </c>
      <c r="O38" s="8" t="s">
        <v>45</v>
      </c>
      <c r="P38" s="8" t="s">
        <v>45</v>
      </c>
      <c r="Q38" s="8" t="s">
        <v>45</v>
      </c>
      <c r="R38" s="8" t="s">
        <v>45</v>
      </c>
      <c r="S38" s="8" t="s">
        <v>45</v>
      </c>
      <c r="T38" s="8" t="s">
        <v>45</v>
      </c>
      <c r="U38" s="8" t="s">
        <v>45</v>
      </c>
      <c r="V38" s="8" t="s">
        <v>45</v>
      </c>
      <c r="W38" s="8" t="s">
        <v>45</v>
      </c>
      <c r="X38" s="8" t="s">
        <v>45</v>
      </c>
      <c r="Y38" s="8" t="s">
        <v>45</v>
      </c>
      <c r="Z38" s="8" t="s">
        <v>45</v>
      </c>
      <c r="AC38" s="8" t="s">
        <v>21</v>
      </c>
      <c r="AD38" s="8" t="s">
        <v>21</v>
      </c>
      <c r="AE38" s="8" t="s">
        <v>21</v>
      </c>
      <c r="AF38" s="8" t="s">
        <v>21</v>
      </c>
      <c r="AG38" s="8" t="s">
        <v>21</v>
      </c>
      <c r="AH38" s="8" t="s">
        <v>21</v>
      </c>
      <c r="AI38" s="8" t="s">
        <v>21</v>
      </c>
      <c r="AJ38" s="8" t="s">
        <v>21</v>
      </c>
      <c r="AK38" s="8" t="s">
        <v>21</v>
      </c>
      <c r="AL38" s="8" t="s">
        <v>21</v>
      </c>
      <c r="AM38" s="8" t="s">
        <v>21</v>
      </c>
      <c r="AN38" s="8" t="s">
        <v>21</v>
      </c>
      <c r="AO38" s="4" t="s">
        <v>21</v>
      </c>
      <c r="AP38" s="8" t="s">
        <v>45</v>
      </c>
      <c r="AQ38" s="8" t="s">
        <v>45</v>
      </c>
      <c r="AR38" s="8" t="s">
        <v>45</v>
      </c>
      <c r="AS38" s="8" t="s">
        <v>45</v>
      </c>
      <c r="AT38" s="8" t="s">
        <v>45</v>
      </c>
      <c r="AU38" s="8" t="s">
        <v>45</v>
      </c>
      <c r="AV38" s="8" t="s">
        <v>45</v>
      </c>
      <c r="AW38" s="8" t="s">
        <v>45</v>
      </c>
      <c r="AX38" s="8" t="s">
        <v>45</v>
      </c>
      <c r="AY38" s="8" t="s">
        <v>45</v>
      </c>
      <c r="AZ38" s="8" t="s">
        <v>45</v>
      </c>
      <c r="BA38" s="8" t="s">
        <v>45</v>
      </c>
      <c r="BB38" s="8" t="s">
        <v>45</v>
      </c>
      <c r="BC38" s="8" t="s">
        <v>45</v>
      </c>
      <c r="BD38" s="8" t="s">
        <v>45</v>
      </c>
      <c r="BE38" s="8" t="s">
        <v>45</v>
      </c>
      <c r="BF38" s="8" t="s">
        <v>45</v>
      </c>
      <c r="BG38" s="8" t="s">
        <v>45</v>
      </c>
      <c r="BH38" s="8" t="s">
        <v>45</v>
      </c>
      <c r="BJ38" s="3" t="s">
        <v>262</v>
      </c>
      <c r="BK38" s="3" t="s">
        <v>262</v>
      </c>
    </row>
    <row r="39" spans="1:63" x14ac:dyDescent="0.25">
      <c r="J39" s="8" t="s">
        <v>82</v>
      </c>
      <c r="K39" s="8" t="s">
        <v>82</v>
      </c>
      <c r="L39" s="8" t="s">
        <v>82</v>
      </c>
      <c r="M39" s="8" t="s">
        <v>82</v>
      </c>
      <c r="N39" s="8" t="s">
        <v>82</v>
      </c>
      <c r="O39" s="8" t="s">
        <v>82</v>
      </c>
      <c r="P39" s="8" t="s">
        <v>82</v>
      </c>
      <c r="Q39" s="8" t="s">
        <v>82</v>
      </c>
      <c r="R39" s="8" t="s">
        <v>82</v>
      </c>
      <c r="S39" s="8" t="s">
        <v>82</v>
      </c>
      <c r="T39" s="8" t="s">
        <v>82</v>
      </c>
      <c r="U39" s="8" t="s">
        <v>82</v>
      </c>
      <c r="V39" s="8" t="s">
        <v>82</v>
      </c>
      <c r="W39" s="8" t="s">
        <v>82</v>
      </c>
      <c r="X39" s="8" t="s">
        <v>82</v>
      </c>
      <c r="Y39" s="8" t="s">
        <v>82</v>
      </c>
      <c r="Z39" s="8" t="s">
        <v>82</v>
      </c>
      <c r="AP39" s="8" t="s">
        <v>82</v>
      </c>
      <c r="AQ39" s="8" t="s">
        <v>82</v>
      </c>
      <c r="AR39" s="8" t="s">
        <v>82</v>
      </c>
      <c r="AS39" s="8" t="s">
        <v>82</v>
      </c>
      <c r="AT39" s="8" t="s">
        <v>82</v>
      </c>
      <c r="AU39" s="8" t="s">
        <v>82</v>
      </c>
      <c r="AV39" s="8" t="s">
        <v>82</v>
      </c>
      <c r="AW39" s="8" t="s">
        <v>82</v>
      </c>
      <c r="AX39" s="8" t="s">
        <v>82</v>
      </c>
      <c r="AY39" s="8" t="s">
        <v>82</v>
      </c>
      <c r="AZ39" s="8" t="s">
        <v>82</v>
      </c>
      <c r="BA39" s="8" t="s">
        <v>82</v>
      </c>
      <c r="BB39" s="8" t="s">
        <v>82</v>
      </c>
      <c r="BC39" s="8" t="s">
        <v>82</v>
      </c>
      <c r="BD39" s="8" t="s">
        <v>82</v>
      </c>
      <c r="BE39" s="8" t="s">
        <v>82</v>
      </c>
      <c r="BF39" s="8" t="s">
        <v>82</v>
      </c>
      <c r="BG39" s="8" t="s">
        <v>82</v>
      </c>
      <c r="BH39" s="8" t="s">
        <v>82</v>
      </c>
      <c r="BJ39" s="3" t="s">
        <v>263</v>
      </c>
      <c r="BK39" s="3" t="s">
        <v>263</v>
      </c>
    </row>
    <row r="40" spans="1:63" x14ac:dyDescent="0.25">
      <c r="BJ40" s="3" t="s">
        <v>264</v>
      </c>
      <c r="BK40" s="3" t="s">
        <v>264</v>
      </c>
    </row>
    <row r="41" spans="1:63" x14ac:dyDescent="0.25">
      <c r="BJ41" s="3" t="s">
        <v>265</v>
      </c>
      <c r="BK41" s="3" t="s">
        <v>265</v>
      </c>
    </row>
    <row r="42" spans="1:63" x14ac:dyDescent="0.25">
      <c r="BJ42" s="3" t="s">
        <v>266</v>
      </c>
      <c r="BK42" s="3" t="s">
        <v>266</v>
      </c>
    </row>
    <row r="43" spans="1:63" x14ac:dyDescent="0.25">
      <c r="BJ43" s="3" t="s">
        <v>267</v>
      </c>
      <c r="BK43" s="3" t="s">
        <v>267</v>
      </c>
    </row>
    <row r="44" spans="1:63" x14ac:dyDescent="0.25">
      <c r="BJ44" s="3" t="s">
        <v>268</v>
      </c>
      <c r="BK44" s="3" t="s">
        <v>268</v>
      </c>
    </row>
    <row r="45" spans="1:63" x14ac:dyDescent="0.25">
      <c r="BJ45" s="3" t="s">
        <v>269</v>
      </c>
      <c r="BK45" s="3" t="s">
        <v>269</v>
      </c>
    </row>
    <row r="46" spans="1:63" x14ac:dyDescent="0.25">
      <c r="BJ46" s="3" t="s">
        <v>270</v>
      </c>
      <c r="BK46" s="3" t="s">
        <v>270</v>
      </c>
    </row>
    <row r="47" spans="1:63" x14ac:dyDescent="0.25">
      <c r="BJ47" s="3" t="s">
        <v>271</v>
      </c>
      <c r="BK47" s="3" t="s">
        <v>271</v>
      </c>
    </row>
    <row r="48" spans="1:63" x14ac:dyDescent="0.25">
      <c r="BJ48" s="3" t="s">
        <v>272</v>
      </c>
      <c r="BK48" s="3" t="s">
        <v>272</v>
      </c>
    </row>
    <row r="49" spans="62:63" x14ac:dyDescent="0.25">
      <c r="BJ49" s="3" t="s">
        <v>273</v>
      </c>
      <c r="BK49" s="3" t="s">
        <v>273</v>
      </c>
    </row>
    <row r="50" spans="62:63" x14ac:dyDescent="0.25">
      <c r="BJ50" s="3" t="s">
        <v>274</v>
      </c>
      <c r="BK50" s="3" t="s">
        <v>274</v>
      </c>
    </row>
    <row r="51" spans="62:63" x14ac:dyDescent="0.25">
      <c r="BJ51" s="3" t="s">
        <v>275</v>
      </c>
      <c r="BK51" s="3" t="s">
        <v>275</v>
      </c>
    </row>
    <row r="52" spans="62:63" x14ac:dyDescent="0.25">
      <c r="BJ52" s="3" t="s">
        <v>276</v>
      </c>
      <c r="BK52" s="3" t="s">
        <v>276</v>
      </c>
    </row>
    <row r="53" spans="62:63" x14ac:dyDescent="0.25">
      <c r="BJ53" s="3" t="s">
        <v>277</v>
      </c>
      <c r="BK53" s="3" t="s">
        <v>277</v>
      </c>
    </row>
    <row r="54" spans="62:63" x14ac:dyDescent="0.25">
      <c r="BJ54" s="3" t="s">
        <v>278</v>
      </c>
      <c r="BK54" s="3" t="s">
        <v>278</v>
      </c>
    </row>
    <row r="55" spans="62:63" x14ac:dyDescent="0.25">
      <c r="BJ55" s="3" t="s">
        <v>279</v>
      </c>
      <c r="BK55" s="3" t="s">
        <v>279</v>
      </c>
    </row>
    <row r="56" spans="62:63" x14ac:dyDescent="0.25">
      <c r="BJ56" s="3" t="s">
        <v>280</v>
      </c>
      <c r="BK56" s="3" t="s">
        <v>280</v>
      </c>
    </row>
    <row r="57" spans="62:63" x14ac:dyDescent="0.25">
      <c r="BJ57" s="3" t="s">
        <v>281</v>
      </c>
      <c r="BK57" s="3" t="s">
        <v>281</v>
      </c>
    </row>
    <row r="58" spans="62:63" x14ac:dyDescent="0.25">
      <c r="BJ58" s="3" t="s">
        <v>282</v>
      </c>
      <c r="BK58" s="3" t="s">
        <v>282</v>
      </c>
    </row>
    <row r="59" spans="62:63" x14ac:dyDescent="0.25">
      <c r="BJ59" s="3" t="s">
        <v>283</v>
      </c>
      <c r="BK59" s="3" t="s">
        <v>283</v>
      </c>
    </row>
    <row r="60" spans="62:63" x14ac:dyDescent="0.25">
      <c r="BJ60" s="3" t="s">
        <v>284</v>
      </c>
      <c r="BK60" s="3" t="s">
        <v>284</v>
      </c>
    </row>
    <row r="61" spans="62:63" x14ac:dyDescent="0.25">
      <c r="BJ61" s="3" t="s">
        <v>285</v>
      </c>
      <c r="BK61" s="3" t="s">
        <v>285</v>
      </c>
    </row>
    <row r="62" spans="62:63" x14ac:dyDescent="0.25">
      <c r="BJ62" s="3" t="s">
        <v>286</v>
      </c>
      <c r="BK62" s="3" t="s">
        <v>286</v>
      </c>
    </row>
    <row r="63" spans="62:63" x14ac:dyDescent="0.25">
      <c r="BJ63" s="3" t="s">
        <v>287</v>
      </c>
      <c r="BK63" s="3" t="s">
        <v>287</v>
      </c>
    </row>
    <row r="64" spans="62:63" x14ac:dyDescent="0.25">
      <c r="BJ64" s="3" t="s">
        <v>288</v>
      </c>
      <c r="BK64" s="3" t="s">
        <v>288</v>
      </c>
    </row>
    <row r="65" spans="2:63" x14ac:dyDescent="0.25">
      <c r="BJ65" s="3" t="s">
        <v>289</v>
      </c>
      <c r="BK65" s="3" t="s">
        <v>289</v>
      </c>
    </row>
    <row r="66" spans="2:63" x14ac:dyDescent="0.25">
      <c r="B66" s="7"/>
      <c r="BJ66" s="3" t="s">
        <v>290</v>
      </c>
      <c r="BK66" s="3" t="s">
        <v>290</v>
      </c>
    </row>
    <row r="67" spans="2:63" x14ac:dyDescent="0.25">
      <c r="BJ67" s="3" t="s">
        <v>291</v>
      </c>
      <c r="BK67" s="3" t="s">
        <v>291</v>
      </c>
    </row>
    <row r="68" spans="2:63" x14ac:dyDescent="0.25">
      <c r="BJ68" s="3" t="s">
        <v>292</v>
      </c>
      <c r="BK68" s="3" t="s">
        <v>292</v>
      </c>
    </row>
    <row r="69" spans="2:63" x14ac:dyDescent="0.25">
      <c r="BJ69" s="3" t="s">
        <v>293</v>
      </c>
      <c r="BK69" s="3" t="s">
        <v>293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ColWidth="9.140625"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294</v>
      </c>
      <c r="B1" s="27" t="s">
        <v>295</v>
      </c>
    </row>
    <row r="2" spans="1:2" s="22" customFormat="1" x14ac:dyDescent="0.25">
      <c r="A2" s="21" t="s">
        <v>296</v>
      </c>
    </row>
    <row r="3" spans="1:2" x14ac:dyDescent="0.25">
      <c r="A3" s="20" t="s">
        <v>297</v>
      </c>
      <c r="B3" s="20" t="s">
        <v>298</v>
      </c>
    </row>
    <row r="4" spans="1:2" x14ac:dyDescent="0.25">
      <c r="A4" s="20" t="s">
        <v>299</v>
      </c>
      <c r="B4" s="20" t="s">
        <v>300</v>
      </c>
    </row>
    <row r="5" spans="1:2" x14ac:dyDescent="0.25">
      <c r="A5" s="20" t="s">
        <v>301</v>
      </c>
      <c r="B5" s="20" t="s">
        <v>302</v>
      </c>
    </row>
    <row r="6" spans="1:2" x14ac:dyDescent="0.25">
      <c r="A6" s="20" t="s">
        <v>303</v>
      </c>
      <c r="B6" s="20" t="s">
        <v>304</v>
      </c>
    </row>
    <row r="7" spans="1:2" x14ac:dyDescent="0.25">
      <c r="A7" s="20" t="s">
        <v>305</v>
      </c>
      <c r="B7" s="20" t="s">
        <v>306</v>
      </c>
    </row>
    <row r="8" spans="1:2" x14ac:dyDescent="0.25">
      <c r="A8" s="20" t="s">
        <v>307</v>
      </c>
      <c r="B8" s="20" t="s">
        <v>308</v>
      </c>
    </row>
    <row r="9" spans="1:2" x14ac:dyDescent="0.25">
      <c r="A9" s="23" t="s">
        <v>309</v>
      </c>
      <c r="B9" s="23" t="s">
        <v>310</v>
      </c>
    </row>
    <row r="10" spans="1:2" x14ac:dyDescent="0.25">
      <c r="A10" s="23" t="s">
        <v>311</v>
      </c>
      <c r="B10" s="23" t="s">
        <v>312</v>
      </c>
    </row>
    <row r="11" spans="1:2" ht="25.5" x14ac:dyDescent="0.25">
      <c r="A11" s="20" t="s">
        <v>313</v>
      </c>
      <c r="B11" s="24" t="s">
        <v>314</v>
      </c>
    </row>
    <row r="12" spans="1:2" x14ac:dyDescent="0.25">
      <c r="A12" s="23" t="s">
        <v>315</v>
      </c>
      <c r="B12" s="23" t="s">
        <v>316</v>
      </c>
    </row>
    <row r="13" spans="1:2" x14ac:dyDescent="0.25">
      <c r="A13" s="20" t="s">
        <v>317</v>
      </c>
      <c r="B13" s="20" t="s">
        <v>318</v>
      </c>
    </row>
    <row r="14" spans="1:2" x14ac:dyDescent="0.25">
      <c r="A14" s="20" t="s">
        <v>319</v>
      </c>
      <c r="B14" s="20" t="s">
        <v>320</v>
      </c>
    </row>
    <row r="15" spans="1:2" x14ac:dyDescent="0.25">
      <c r="A15" s="20" t="s">
        <v>321</v>
      </c>
      <c r="B15" s="20" t="s">
        <v>322</v>
      </c>
    </row>
    <row r="17" spans="1:2" x14ac:dyDescent="0.25">
      <c r="A17" s="25" t="s">
        <v>323</v>
      </c>
    </row>
    <row r="18" spans="1:2" x14ac:dyDescent="0.25">
      <c r="A18" s="20" t="s">
        <v>297</v>
      </c>
      <c r="B18" s="20" t="s">
        <v>324</v>
      </c>
    </row>
    <row r="19" spans="1:2" x14ac:dyDescent="0.25">
      <c r="A19" s="20" t="s">
        <v>299</v>
      </c>
      <c r="B19" s="20" t="s">
        <v>325</v>
      </c>
    </row>
    <row r="20" spans="1:2" x14ac:dyDescent="0.25">
      <c r="A20" s="23" t="s">
        <v>301</v>
      </c>
      <c r="B20" s="23" t="s">
        <v>302</v>
      </c>
    </row>
    <row r="21" spans="1:2" x14ac:dyDescent="0.25">
      <c r="A21" s="20" t="s">
        <v>303</v>
      </c>
      <c r="B21" s="20" t="s">
        <v>304</v>
      </c>
    </row>
    <row r="22" spans="1:2" x14ac:dyDescent="0.25">
      <c r="A22" s="20" t="s">
        <v>305</v>
      </c>
      <c r="B22" s="20" t="s">
        <v>306</v>
      </c>
    </row>
    <row r="23" spans="1:2" x14ac:dyDescent="0.25">
      <c r="A23" s="20" t="s">
        <v>307</v>
      </c>
      <c r="B23" s="20" t="s">
        <v>308</v>
      </c>
    </row>
    <row r="24" spans="1:2" x14ac:dyDescent="0.25">
      <c r="A24" s="23" t="s">
        <v>309</v>
      </c>
      <c r="B24" s="23" t="s">
        <v>310</v>
      </c>
    </row>
    <row r="25" spans="1:2" x14ac:dyDescent="0.25">
      <c r="A25" s="23" t="s">
        <v>311</v>
      </c>
      <c r="B25" s="23" t="s">
        <v>312</v>
      </c>
    </row>
    <row r="26" spans="1:2" ht="25.5" x14ac:dyDescent="0.25">
      <c r="A26" s="20" t="s">
        <v>313</v>
      </c>
      <c r="B26" s="24" t="s">
        <v>314</v>
      </c>
    </row>
    <row r="27" spans="1:2" x14ac:dyDescent="0.25">
      <c r="A27" s="20" t="s">
        <v>315</v>
      </c>
      <c r="B27" s="20" t="s">
        <v>316</v>
      </c>
    </row>
    <row r="28" spans="1:2" x14ac:dyDescent="0.25">
      <c r="A28" s="20" t="s">
        <v>317</v>
      </c>
      <c r="B28" s="20" t="s">
        <v>318</v>
      </c>
    </row>
    <row r="29" spans="1:2" x14ac:dyDescent="0.25">
      <c r="A29" s="23" t="s">
        <v>319</v>
      </c>
      <c r="B29" s="23" t="s">
        <v>320</v>
      </c>
    </row>
    <row r="30" spans="1:2" x14ac:dyDescent="0.25">
      <c r="A30" s="23" t="s">
        <v>321</v>
      </c>
      <c r="B30" s="23" t="s">
        <v>322</v>
      </c>
    </row>
    <row r="32" spans="1:2" x14ac:dyDescent="0.25">
      <c r="A32" s="25" t="s">
        <v>326</v>
      </c>
      <c r="B32" s="26" t="s">
        <v>327</v>
      </c>
    </row>
    <row r="34" spans="1:2" x14ac:dyDescent="0.25">
      <c r="A34" s="20" t="s">
        <v>297</v>
      </c>
      <c r="B34" s="20" t="s">
        <v>298</v>
      </c>
    </row>
    <row r="35" spans="1:2" x14ac:dyDescent="0.25">
      <c r="A35" s="20" t="s">
        <v>328</v>
      </c>
      <c r="B35" s="20" t="s">
        <v>329</v>
      </c>
    </row>
    <row r="36" spans="1:2" x14ac:dyDescent="0.25">
      <c r="A36" s="20" t="s">
        <v>330</v>
      </c>
      <c r="B36" s="20" t="s">
        <v>331</v>
      </c>
    </row>
    <row r="37" spans="1:2" x14ac:dyDescent="0.25">
      <c r="A37" s="20" t="s">
        <v>307</v>
      </c>
      <c r="B37" s="20" t="s">
        <v>324</v>
      </c>
    </row>
    <row r="38" spans="1:2" x14ac:dyDescent="0.25">
      <c r="A38" s="20" t="s">
        <v>332</v>
      </c>
      <c r="B38" s="20" t="s">
        <v>333</v>
      </c>
    </row>
    <row r="39" spans="1:2" x14ac:dyDescent="0.25">
      <c r="A39" s="20" t="s">
        <v>334</v>
      </c>
      <c r="B39" s="20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ColWidth="8.85546875"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336</v>
      </c>
      <c r="B1" s="31" t="s">
        <v>337</v>
      </c>
      <c r="C1" t="s">
        <v>338</v>
      </c>
      <c r="E1" s="32" t="s">
        <v>336</v>
      </c>
      <c r="F1" s="33" t="s">
        <v>337</v>
      </c>
      <c r="G1" s="28" t="s">
        <v>338</v>
      </c>
      <c r="H1" s="28" t="s">
        <v>339</v>
      </c>
      <c r="J1" t="s">
        <v>337</v>
      </c>
      <c r="K1" t="s">
        <v>336</v>
      </c>
      <c r="M1" t="s">
        <v>337</v>
      </c>
      <c r="N1" t="s">
        <v>336</v>
      </c>
    </row>
    <row r="2" spans="1:14" x14ac:dyDescent="0.25">
      <c r="A2" s="34" t="s">
        <v>262</v>
      </c>
      <c r="B2" s="35" t="s">
        <v>267</v>
      </c>
      <c r="C2" s="34"/>
      <c r="D2" s="34"/>
      <c r="E2" s="29" t="s">
        <v>262</v>
      </c>
      <c r="F2" s="36" t="s">
        <v>267</v>
      </c>
      <c r="G2" s="29"/>
      <c r="H2" s="29"/>
      <c r="I2" s="11"/>
      <c r="J2" t="s">
        <v>262</v>
      </c>
      <c r="K2" t="s">
        <v>273</v>
      </c>
      <c r="M2" t="s">
        <v>262</v>
      </c>
      <c r="N2" t="s">
        <v>273</v>
      </c>
    </row>
    <row r="3" spans="1:14" x14ac:dyDescent="0.25">
      <c r="A3" s="34" t="s">
        <v>263</v>
      </c>
      <c r="B3" s="35" t="s">
        <v>263</v>
      </c>
      <c r="C3" s="34"/>
      <c r="D3" s="34"/>
      <c r="E3" s="29" t="s">
        <v>263</v>
      </c>
      <c r="F3" s="36" t="s">
        <v>263</v>
      </c>
      <c r="G3" s="29" t="s">
        <v>266</v>
      </c>
      <c r="H3" s="29" t="s">
        <v>268</v>
      </c>
      <c r="I3" s="29"/>
      <c r="J3" t="s">
        <v>263</v>
      </c>
      <c r="K3" t="s">
        <v>263</v>
      </c>
      <c r="M3" t="s">
        <v>263</v>
      </c>
      <c r="N3" t="s">
        <v>263</v>
      </c>
    </row>
    <row r="4" spans="1:14" x14ac:dyDescent="0.25">
      <c r="A4" s="34" t="s">
        <v>269</v>
      </c>
      <c r="B4" s="35" t="s">
        <v>269</v>
      </c>
      <c r="C4" s="34"/>
      <c r="D4" s="34"/>
      <c r="E4" s="29" t="s">
        <v>269</v>
      </c>
      <c r="F4" s="36" t="s">
        <v>269</v>
      </c>
      <c r="G4" s="29"/>
      <c r="H4" s="29"/>
      <c r="I4" s="29"/>
      <c r="J4" t="s">
        <v>264</v>
      </c>
      <c r="K4" t="s">
        <v>272</v>
      </c>
      <c r="M4" t="s">
        <v>264</v>
      </c>
      <c r="N4" t="s">
        <v>272</v>
      </c>
    </row>
    <row r="5" spans="1:14" x14ac:dyDescent="0.25">
      <c r="A5" s="34" t="s">
        <v>270</v>
      </c>
      <c r="B5" s="35" t="s">
        <v>270</v>
      </c>
      <c r="C5" s="34"/>
      <c r="D5" s="34"/>
      <c r="E5" s="29" t="s">
        <v>270</v>
      </c>
      <c r="F5" s="36" t="s">
        <v>270</v>
      </c>
      <c r="G5" s="29"/>
      <c r="H5" s="29"/>
      <c r="I5" s="29"/>
      <c r="J5" t="s">
        <v>265</v>
      </c>
      <c r="K5" t="s">
        <v>273</v>
      </c>
      <c r="M5" t="s">
        <v>265</v>
      </c>
      <c r="N5" t="s">
        <v>273</v>
      </c>
    </row>
    <row r="6" spans="1:14" x14ac:dyDescent="0.25">
      <c r="A6" s="34" t="s">
        <v>271</v>
      </c>
      <c r="B6" s="35" t="s">
        <v>271</v>
      </c>
      <c r="C6" s="34"/>
      <c r="D6" s="34"/>
      <c r="E6" s="29" t="s">
        <v>271</v>
      </c>
      <c r="F6" s="36" t="s">
        <v>271</v>
      </c>
      <c r="G6" s="29"/>
      <c r="H6" s="29"/>
      <c r="I6" s="29"/>
      <c r="J6" t="s">
        <v>266</v>
      </c>
      <c r="K6" t="s">
        <v>285</v>
      </c>
      <c r="M6" t="s">
        <v>266</v>
      </c>
      <c r="N6" t="s">
        <v>263</v>
      </c>
    </row>
    <row r="7" spans="1:14" x14ac:dyDescent="0.25">
      <c r="A7" s="34" t="s">
        <v>272</v>
      </c>
      <c r="B7" s="35" t="s">
        <v>264</v>
      </c>
      <c r="D7" s="34"/>
      <c r="E7" s="29" t="s">
        <v>272</v>
      </c>
      <c r="F7" s="36" t="s">
        <v>264</v>
      </c>
      <c r="G7" s="29" t="s">
        <v>272</v>
      </c>
      <c r="H7" s="29"/>
      <c r="I7" s="29"/>
      <c r="J7" t="s">
        <v>267</v>
      </c>
      <c r="K7" t="s">
        <v>262</v>
      </c>
      <c r="M7" t="s">
        <v>267</v>
      </c>
      <c r="N7" t="s">
        <v>262</v>
      </c>
    </row>
    <row r="8" spans="1:14" x14ac:dyDescent="0.25">
      <c r="A8" s="34" t="s">
        <v>272</v>
      </c>
      <c r="B8" s="34" t="s">
        <v>272</v>
      </c>
      <c r="D8" s="34"/>
      <c r="E8" s="29" t="s">
        <v>273</v>
      </c>
      <c r="F8" s="36" t="s">
        <v>262</v>
      </c>
      <c r="G8" s="29" t="s">
        <v>265</v>
      </c>
      <c r="H8" s="29" t="s">
        <v>288</v>
      </c>
      <c r="I8" s="29"/>
      <c r="J8" t="s">
        <v>268</v>
      </c>
      <c r="K8" t="s">
        <v>276</v>
      </c>
      <c r="M8" t="s">
        <v>268</v>
      </c>
      <c r="N8" t="s">
        <v>263</v>
      </c>
    </row>
    <row r="9" spans="1:14" x14ac:dyDescent="0.25">
      <c r="A9" s="34" t="s">
        <v>273</v>
      </c>
      <c r="B9" s="35" t="s">
        <v>262</v>
      </c>
      <c r="C9" s="34" t="s">
        <v>265</v>
      </c>
      <c r="D9" s="34"/>
      <c r="E9" s="29" t="s">
        <v>274</v>
      </c>
      <c r="F9" s="36" t="s">
        <v>273</v>
      </c>
      <c r="G9" s="29"/>
      <c r="H9" s="29"/>
      <c r="I9" s="29"/>
      <c r="J9" t="s">
        <v>269</v>
      </c>
      <c r="K9" t="s">
        <v>269</v>
      </c>
      <c r="M9" t="s">
        <v>269</v>
      </c>
      <c r="N9" t="s">
        <v>269</v>
      </c>
    </row>
    <row r="10" spans="1:14" x14ac:dyDescent="0.25">
      <c r="A10" s="34" t="s">
        <v>274</v>
      </c>
      <c r="B10" s="35" t="s">
        <v>273</v>
      </c>
      <c r="C10" s="34"/>
      <c r="D10" s="34"/>
      <c r="E10" s="29" t="s">
        <v>340</v>
      </c>
      <c r="F10" s="36" t="s">
        <v>274</v>
      </c>
      <c r="G10" s="29"/>
      <c r="H10" s="29"/>
      <c r="I10" s="29"/>
      <c r="J10" t="s">
        <v>270</v>
      </c>
      <c r="K10" t="s">
        <v>270</v>
      </c>
      <c r="M10" t="s">
        <v>270</v>
      </c>
      <c r="N10" t="s">
        <v>270</v>
      </c>
    </row>
    <row r="11" spans="1:14" x14ac:dyDescent="0.25">
      <c r="A11" s="34" t="s">
        <v>340</v>
      </c>
      <c r="B11" s="35" t="s">
        <v>274</v>
      </c>
      <c r="C11" s="34"/>
      <c r="D11" s="34"/>
      <c r="E11" s="29" t="s">
        <v>275</v>
      </c>
      <c r="F11" s="36" t="s">
        <v>275</v>
      </c>
      <c r="G11" s="29"/>
      <c r="H11" s="29"/>
      <c r="I11" s="29"/>
      <c r="J11" t="s">
        <v>271</v>
      </c>
      <c r="K11" t="s">
        <v>271</v>
      </c>
      <c r="M11" t="s">
        <v>271</v>
      </c>
      <c r="N11" t="s">
        <v>271</v>
      </c>
    </row>
    <row r="12" spans="1:14" x14ac:dyDescent="0.25">
      <c r="A12" s="34" t="s">
        <v>275</v>
      </c>
      <c r="B12" s="35" t="s">
        <v>275</v>
      </c>
      <c r="C12" s="34"/>
      <c r="D12" s="34"/>
      <c r="E12" s="29" t="s">
        <v>276</v>
      </c>
      <c r="F12" s="36"/>
      <c r="G12" s="29"/>
      <c r="H12" s="29"/>
      <c r="I12" s="29"/>
      <c r="J12" t="s">
        <v>272</v>
      </c>
      <c r="K12" t="s">
        <v>272</v>
      </c>
      <c r="M12" t="s">
        <v>272</v>
      </c>
      <c r="N12" t="s">
        <v>272</v>
      </c>
    </row>
    <row r="13" spans="1:14" x14ac:dyDescent="0.25">
      <c r="A13" s="34" t="s">
        <v>276</v>
      </c>
      <c r="B13" s="35" t="s">
        <v>268</v>
      </c>
      <c r="C13" s="34"/>
      <c r="D13" s="34"/>
      <c r="E13" s="29" t="s">
        <v>277</v>
      </c>
      <c r="F13" s="36" t="s">
        <v>276</v>
      </c>
      <c r="G13" s="29"/>
      <c r="H13" s="29"/>
      <c r="I13" s="29"/>
      <c r="J13" t="s">
        <v>273</v>
      </c>
      <c r="K13" t="s">
        <v>274</v>
      </c>
      <c r="M13" t="s">
        <v>273</v>
      </c>
      <c r="N13" t="s">
        <v>274</v>
      </c>
    </row>
    <row r="14" spans="1:14" x14ac:dyDescent="0.25">
      <c r="A14" s="34" t="s">
        <v>277</v>
      </c>
      <c r="B14" s="35" t="s">
        <v>276</v>
      </c>
      <c r="C14" s="34"/>
      <c r="D14" s="34"/>
      <c r="E14" s="29" t="s">
        <v>278</v>
      </c>
      <c r="F14" s="36" t="s">
        <v>279</v>
      </c>
      <c r="G14" s="29"/>
      <c r="H14" s="29"/>
      <c r="I14" s="29"/>
      <c r="J14" t="s">
        <v>274</v>
      </c>
      <c r="K14" t="s">
        <v>340</v>
      </c>
      <c r="M14" t="s">
        <v>274</v>
      </c>
      <c r="N14" t="s">
        <v>340</v>
      </c>
    </row>
    <row r="15" spans="1:14" x14ac:dyDescent="0.25">
      <c r="A15" s="34" t="s">
        <v>278</v>
      </c>
      <c r="B15" s="35" t="s">
        <v>279</v>
      </c>
      <c r="C15" s="34"/>
      <c r="D15" s="34"/>
      <c r="E15" s="29" t="s">
        <v>280</v>
      </c>
      <c r="F15" s="36" t="s">
        <v>278</v>
      </c>
      <c r="G15" s="29"/>
      <c r="H15" s="29"/>
      <c r="I15" s="29"/>
      <c r="J15" t="s">
        <v>275</v>
      </c>
      <c r="K15" t="s">
        <v>275</v>
      </c>
      <c r="M15" t="s">
        <v>275</v>
      </c>
      <c r="N15" t="s">
        <v>275</v>
      </c>
    </row>
    <row r="16" spans="1:14" x14ac:dyDescent="0.25">
      <c r="A16" s="34" t="s">
        <v>280</v>
      </c>
      <c r="B16" s="35" t="s">
        <v>278</v>
      </c>
      <c r="C16" s="34"/>
      <c r="D16" s="34"/>
      <c r="E16" s="29" t="s">
        <v>281</v>
      </c>
      <c r="F16" s="36" t="s">
        <v>281</v>
      </c>
      <c r="G16" s="29"/>
      <c r="H16" s="29"/>
      <c r="I16" s="29"/>
      <c r="J16" t="s">
        <v>276</v>
      </c>
      <c r="K16" t="s">
        <v>277</v>
      </c>
      <c r="M16" t="s">
        <v>276</v>
      </c>
      <c r="N16" t="s">
        <v>277</v>
      </c>
    </row>
    <row r="17" spans="1:14" x14ac:dyDescent="0.25">
      <c r="A17" s="34" t="s">
        <v>281</v>
      </c>
      <c r="B17" s="35" t="s">
        <v>281</v>
      </c>
      <c r="C17" s="34"/>
      <c r="D17" s="34"/>
      <c r="E17" s="29" t="s">
        <v>341</v>
      </c>
      <c r="F17" s="36" t="s">
        <v>280</v>
      </c>
      <c r="G17" s="29"/>
      <c r="H17" s="29"/>
      <c r="I17" s="29"/>
      <c r="J17" t="s">
        <v>277</v>
      </c>
      <c r="K17" t="s">
        <v>288</v>
      </c>
      <c r="M17" t="s">
        <v>278</v>
      </c>
      <c r="N17" t="s">
        <v>280</v>
      </c>
    </row>
    <row r="18" spans="1:14" x14ac:dyDescent="0.25">
      <c r="A18" s="34" t="s">
        <v>341</v>
      </c>
      <c r="B18" s="35" t="s">
        <v>280</v>
      </c>
      <c r="C18" s="34"/>
      <c r="D18" s="34"/>
      <c r="E18" s="29" t="s">
        <v>282</v>
      </c>
      <c r="F18" s="36" t="s">
        <v>282</v>
      </c>
      <c r="G18" s="29"/>
      <c r="H18" s="29"/>
      <c r="I18" s="29"/>
      <c r="J18" t="s">
        <v>278</v>
      </c>
      <c r="K18" t="s">
        <v>280</v>
      </c>
      <c r="M18" t="s">
        <v>279</v>
      </c>
      <c r="N18" t="s">
        <v>278</v>
      </c>
    </row>
    <row r="19" spans="1:14" x14ac:dyDescent="0.25">
      <c r="A19" s="34" t="s">
        <v>282</v>
      </c>
      <c r="B19" s="35" t="s">
        <v>282</v>
      </c>
      <c r="C19" s="34"/>
      <c r="D19" s="34"/>
      <c r="E19" s="29" t="s">
        <v>283</v>
      </c>
      <c r="F19" s="36" t="s">
        <v>283</v>
      </c>
      <c r="G19" s="29"/>
      <c r="H19" s="29"/>
      <c r="I19" s="29"/>
      <c r="J19" t="s">
        <v>279</v>
      </c>
      <c r="K19" t="s">
        <v>278</v>
      </c>
      <c r="M19" t="s">
        <v>280</v>
      </c>
      <c r="N19" t="s">
        <v>341</v>
      </c>
    </row>
    <row r="20" spans="1:14" x14ac:dyDescent="0.25">
      <c r="A20" s="34" t="s">
        <v>283</v>
      </c>
      <c r="B20" s="35" t="s">
        <v>283</v>
      </c>
      <c r="C20" s="34"/>
      <c r="D20" s="34"/>
      <c r="E20" s="29" t="s">
        <v>284</v>
      </c>
      <c r="F20" s="36" t="s">
        <v>284</v>
      </c>
      <c r="G20" s="29"/>
      <c r="H20" s="29"/>
      <c r="I20" s="29"/>
      <c r="J20" t="s">
        <v>280</v>
      </c>
      <c r="K20" t="s">
        <v>341</v>
      </c>
      <c r="M20" t="s">
        <v>281</v>
      </c>
      <c r="N20" t="s">
        <v>281</v>
      </c>
    </row>
    <row r="21" spans="1:14" x14ac:dyDescent="0.25">
      <c r="A21" s="34" t="s">
        <v>284</v>
      </c>
      <c r="B21" s="35" t="s">
        <v>284</v>
      </c>
      <c r="C21" s="34"/>
      <c r="D21" s="34"/>
      <c r="E21" s="29" t="s">
        <v>285</v>
      </c>
      <c r="F21" s="36"/>
      <c r="G21" s="29"/>
      <c r="H21" s="29"/>
      <c r="I21" s="29"/>
      <c r="J21" t="s">
        <v>281</v>
      </c>
      <c r="K21" t="s">
        <v>281</v>
      </c>
      <c r="M21" t="s">
        <v>282</v>
      </c>
      <c r="N21" t="s">
        <v>282</v>
      </c>
    </row>
    <row r="22" spans="1:14" x14ac:dyDescent="0.25">
      <c r="A22" s="34" t="s">
        <v>285</v>
      </c>
      <c r="B22" s="35" t="s">
        <v>266</v>
      </c>
      <c r="C22" s="34" t="s">
        <v>286</v>
      </c>
      <c r="D22" s="34"/>
      <c r="E22" s="29" t="s">
        <v>286</v>
      </c>
      <c r="F22" s="36" t="s">
        <v>286</v>
      </c>
      <c r="G22" s="29"/>
      <c r="H22" s="29"/>
      <c r="I22" s="29"/>
      <c r="J22" t="s">
        <v>282</v>
      </c>
      <c r="K22" t="s">
        <v>282</v>
      </c>
      <c r="M22" t="s">
        <v>283</v>
      </c>
      <c r="N22" t="s">
        <v>283</v>
      </c>
    </row>
    <row r="23" spans="1:14" x14ac:dyDescent="0.25">
      <c r="A23" s="34" t="s">
        <v>286</v>
      </c>
      <c r="B23" s="35" t="s">
        <v>285</v>
      </c>
      <c r="C23" s="34" t="s">
        <v>287</v>
      </c>
      <c r="D23" s="34"/>
      <c r="E23" s="29" t="s">
        <v>288</v>
      </c>
      <c r="F23" s="36" t="s">
        <v>289</v>
      </c>
      <c r="G23" s="29"/>
      <c r="H23" s="29"/>
      <c r="I23" s="29"/>
      <c r="J23" t="s">
        <v>283</v>
      </c>
      <c r="K23" t="s">
        <v>283</v>
      </c>
      <c r="M23" t="s">
        <v>284</v>
      </c>
      <c r="N23" t="s">
        <v>284</v>
      </c>
    </row>
    <row r="24" spans="1:14" x14ac:dyDescent="0.25">
      <c r="A24" s="34" t="s">
        <v>288</v>
      </c>
      <c r="B24" s="35" t="s">
        <v>277</v>
      </c>
      <c r="C24" s="34" t="s">
        <v>289</v>
      </c>
      <c r="D24" s="34"/>
      <c r="E24" s="29" t="s">
        <v>289</v>
      </c>
      <c r="F24" s="36" t="s">
        <v>290</v>
      </c>
      <c r="G24" s="29"/>
      <c r="H24" s="29"/>
      <c r="I24" s="29"/>
      <c r="J24" t="s">
        <v>284</v>
      </c>
      <c r="K24" t="s">
        <v>284</v>
      </c>
      <c r="M24" t="s">
        <v>286</v>
      </c>
      <c r="N24" t="s">
        <v>286</v>
      </c>
    </row>
    <row r="25" spans="1:14" x14ac:dyDescent="0.25">
      <c r="A25" s="34" t="s">
        <v>289</v>
      </c>
      <c r="B25" s="35" t="s">
        <v>288</v>
      </c>
      <c r="C25" s="34" t="s">
        <v>290</v>
      </c>
      <c r="D25" s="34"/>
      <c r="E25" s="29" t="s">
        <v>291</v>
      </c>
      <c r="F25" s="36" t="s">
        <v>291</v>
      </c>
      <c r="G25" s="29"/>
      <c r="H25" s="29"/>
      <c r="I25" s="29"/>
      <c r="J25" t="s">
        <v>285</v>
      </c>
      <c r="K25" t="s">
        <v>286</v>
      </c>
      <c r="M25" t="s">
        <v>288</v>
      </c>
      <c r="N25" t="s">
        <v>273</v>
      </c>
    </row>
    <row r="26" spans="1:14" x14ac:dyDescent="0.25">
      <c r="A26" s="34" t="s">
        <v>291</v>
      </c>
      <c r="B26" s="35" t="s">
        <v>291</v>
      </c>
      <c r="C26" s="34"/>
      <c r="D26" s="34"/>
      <c r="E26" s="29" t="s">
        <v>292</v>
      </c>
      <c r="F26" s="36" t="s">
        <v>292</v>
      </c>
      <c r="G26" s="29"/>
      <c r="H26" s="29"/>
      <c r="I26" s="29"/>
      <c r="J26" t="s">
        <v>286</v>
      </c>
      <c r="K26" t="s">
        <v>285</v>
      </c>
      <c r="M26" t="s">
        <v>289</v>
      </c>
      <c r="N26" t="s">
        <v>288</v>
      </c>
    </row>
    <row r="27" spans="1:14" x14ac:dyDescent="0.25">
      <c r="A27" s="34" t="s">
        <v>292</v>
      </c>
      <c r="B27" s="35" t="s">
        <v>292</v>
      </c>
      <c r="C27" s="34"/>
      <c r="D27" s="34"/>
      <c r="E27" s="29" t="s">
        <v>293</v>
      </c>
      <c r="F27" s="36" t="s">
        <v>293</v>
      </c>
      <c r="G27" s="29"/>
      <c r="H27" s="29"/>
      <c r="I27" s="29"/>
      <c r="J27" t="s">
        <v>287</v>
      </c>
      <c r="K27" t="s">
        <v>286</v>
      </c>
      <c r="M27" t="s">
        <v>290</v>
      </c>
      <c r="N27" t="s">
        <v>289</v>
      </c>
    </row>
    <row r="28" spans="1:14" x14ac:dyDescent="0.25">
      <c r="A28" s="34" t="s">
        <v>293</v>
      </c>
      <c r="B28" s="35" t="s">
        <v>293</v>
      </c>
      <c r="C28" s="34"/>
      <c r="J28" t="s">
        <v>288</v>
      </c>
      <c r="K28" t="s">
        <v>289</v>
      </c>
      <c r="M28" t="s">
        <v>291</v>
      </c>
      <c r="N28" t="s">
        <v>291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289</v>
      </c>
      <c r="K29" t="s">
        <v>288</v>
      </c>
      <c r="M29" t="s">
        <v>292</v>
      </c>
      <c r="N29" t="s">
        <v>292</v>
      </c>
    </row>
    <row r="30" spans="1:14" x14ac:dyDescent="0.25">
      <c r="J30" t="s">
        <v>290</v>
      </c>
      <c r="K30" t="s">
        <v>289</v>
      </c>
      <c r="M30" t="s">
        <v>293</v>
      </c>
      <c r="N30" t="s">
        <v>293</v>
      </c>
    </row>
    <row r="31" spans="1:14" x14ac:dyDescent="0.25">
      <c r="J31" t="s">
        <v>291</v>
      </c>
      <c r="K31" t="s">
        <v>291</v>
      </c>
    </row>
    <row r="32" spans="1:14" x14ac:dyDescent="0.25">
      <c r="J32" t="s">
        <v>292</v>
      </c>
      <c r="K32" t="s">
        <v>292</v>
      </c>
    </row>
    <row r="33" spans="10:11" x14ac:dyDescent="0.25">
      <c r="J33" t="s">
        <v>293</v>
      </c>
      <c r="K33" t="s">
        <v>293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9.xml>�� 
</file>

<file path=customXml/item20.xml>�� 
</file>

<file path=customXml/item21.xml>�� 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2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F954F3E3-EEC2-47A9-A8EF-6F4FBD5DE7FD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5.xml><?xml version="1.0" encoding="utf-8"?>
<ds:datastoreItem xmlns:ds="http://schemas.openxmlformats.org/officeDocument/2006/customXml" ds:itemID="{5F5D9E36-DA30-4025-BEBB-25407E956375}">
  <ds:schemaRefs>
    <ds:schemaRef ds:uri="http://gemini/pivotcustomization/00a5cb8b-17f6-4d0c-8a4a-ccfc8986a728"/>
  </ds:schemaRefs>
</ds:datastoreItem>
</file>

<file path=customXml/itemProps6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7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8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E0745F01-1CA5-4178-B452-D9746D2B7E29}">
  <ds:schemaRefs>
    <ds:schemaRef ds:uri="http://gemini/pivotcustomization/SandboxNonEmpty"/>
  </ds:schemaRefs>
</ds:datastoreItem>
</file>

<file path=customXml/itemProps10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11.xml><?xml version="1.0" encoding="utf-8"?>
<ds:datastoreItem xmlns:ds="http://schemas.openxmlformats.org/officeDocument/2006/customXml" ds:itemID="{71C4A6CC-AC85-4DCE-AC9F-75090FA528EC}">
  <ds:schemaRefs>
    <ds:schemaRef ds:uri="http://gemini/pivotcustomization/Diagrams"/>
  </ds:schemaRefs>
</ds:datastoreItem>
</file>

<file path=customXml/itemProps12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13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5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16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17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18.xml><?xml version="1.0" encoding="utf-8"?>
<ds:datastoreItem xmlns:ds="http://schemas.openxmlformats.org/officeDocument/2006/customXml" ds:itemID="{9AAA72D5-4753-47D7-8328-14993F4FB63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4b97729-89ff-4087-8aa8-d163192c6d6b"/>
    <ds:schemaRef ds:uri="http://schemas.microsoft.com/office/infopath/2007/PartnerControls"/>
    <ds:schemaRef ds:uri="http://www.w3.org/XML/1998/namespace"/>
    <ds:schemaRef ds:uri="http://purl.org/dc/elements/1.1/"/>
    <ds:schemaRef ds:uri="9c526100-92ac-402b-9d09-4947c0e8c214"/>
    <ds:schemaRef ds:uri="http://purl.org/dc/terms/"/>
  </ds:schemaRefs>
</ds:datastoreItem>
</file>

<file path=customXml/itemProps19.xml><?xml version="1.0" encoding="utf-8"?>
<ds:datastoreItem xmlns:ds="http://schemas.openxmlformats.org/officeDocument/2006/customXml" ds:itemID="{F9C87DEF-318C-4BAB-97B0-BA75EC1C2C88}">
  <ds:schemaRefs>
    <ds:schemaRef ds:uri="http://gemini/pivotcustomization/ErrorCache"/>
  </ds:schemaRefs>
</ds:datastoreItem>
</file>

<file path=customXml/itemProps20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21.xml><?xml version="1.0" encoding="utf-8"?>
<ds:datastoreItem xmlns:ds="http://schemas.openxmlformats.org/officeDocument/2006/customXml" ds:itemID="{3F5A9A7A-CD02-460F-B83A-07BA12733824}">
  <ds:schemaRefs>
    <ds:schemaRef ds:uri="http://gemini/pivotcustomization/TableWidget"/>
  </ds:schemaRefs>
</ds:datastoreItem>
</file>

<file path=customXml/itemProps22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3.xml><?xml version="1.0" encoding="utf-8"?>
<ds:datastoreItem xmlns:ds="http://schemas.openxmlformats.org/officeDocument/2006/customXml" ds:itemID="{8B8A9523-97A0-45AF-A1EF-5093641B75E7}">
  <ds:schemaRefs>
    <ds:schemaRef ds:uri="http://gemini/pivotcustomization/TableXML_PAPI_21_23_9cd80fd0-f141-4633-b598-37440a145aac"/>
  </ds:schemaRefs>
</ds:datastoreItem>
</file>

<file path=customXml/itemProps24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25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26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7.xml><?xml version="1.0" encoding="utf-8"?>
<ds:datastoreItem xmlns:ds="http://schemas.openxmlformats.org/officeDocument/2006/customXml" ds:itemID="{D68667DF-C1EC-41FC-AD6C-BEA4BF1A7517}">
  <ds:schemaRefs>
    <ds:schemaRef ds:uri="http://gemini/pivotcustomization/RelationshipAutoDetectionEnabled"/>
  </ds:schemaRefs>
</ds:datastoreItem>
</file>

<file path=customXml/itemProps28.xml><?xml version="1.0" encoding="utf-8"?>
<ds:datastoreItem xmlns:ds="http://schemas.openxmlformats.org/officeDocument/2006/customXml" ds:itemID="{FF489F1A-28E5-4033-B0ED-B604C82D8381}">
  <ds:schemaRefs>
    <ds:schemaRef ds:uri="http://gemini/pivotcustomization/IsSandboxEmbedded"/>
  </ds:schemaRefs>
</ds:datastoreItem>
</file>

<file path=customXml/itemProps29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  <vt:lpstr>'PAPI_21 (Delib. 190) '!Area_de_impressao</vt:lpstr>
      <vt:lpstr>'PAPI_22_23 (Delib. 246)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Natália Zanetti</cp:lastModifiedBy>
  <cp:revision/>
  <cp:lastPrinted>2022-09-07T21:31:14Z</cp:lastPrinted>
  <dcterms:created xsi:type="dcterms:W3CDTF">2022-03-24T14:13:09Z</dcterms:created>
  <dcterms:modified xsi:type="dcterms:W3CDTF">2023-01-10T11:51:37Z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