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ris\Desktop\"/>
    </mc:Choice>
  </mc:AlternateContent>
  <xr:revisionPtr revIDLastSave="0" documentId="8_{22276F83-D703-4E78-954D-F71C56384A7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" sheetId="1" r:id="rId1"/>
    <sheet name="PI Fehidro" sheetId="2" r:id="rId2"/>
    <sheet name="PI Geral" sheetId="3" r:id="rId3"/>
    <sheet name="PDCs Del CRH 190" sheetId="4" r:id="rId4"/>
    <sheet name="Operacional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eeED2Q5Zrt4GTWpQlsoTlocKPWg=="/>
    </ext>
  </extLst>
</workbook>
</file>

<file path=xl/calcChain.xml><?xml version="1.0" encoding="utf-8"?>
<calcChain xmlns="http://schemas.openxmlformats.org/spreadsheetml/2006/main">
  <c r="O17" i="1" l="1"/>
  <c r="O33" i="1" l="1"/>
  <c r="Q58" i="1" l="1"/>
  <c r="Q56" i="1"/>
  <c r="Q42" i="1"/>
  <c r="Q40" i="1"/>
  <c r="Q38" i="1"/>
  <c r="Q31" i="1"/>
  <c r="Q30" i="1"/>
  <c r="Q26" i="1"/>
  <c r="Q22" i="1"/>
  <c r="Q15" i="1"/>
  <c r="Q12" i="1"/>
  <c r="Q11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J36" i="3"/>
  <c r="H36" i="3"/>
  <c r="F36" i="3"/>
  <c r="D36" i="3"/>
  <c r="J35" i="3"/>
  <c r="H35" i="3"/>
  <c r="F35" i="3"/>
  <c r="D35" i="3"/>
  <c r="J34" i="3"/>
  <c r="H34" i="3"/>
  <c r="F34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J25" i="3"/>
  <c r="H25" i="3"/>
  <c r="F25" i="3"/>
  <c r="D25" i="3"/>
  <c r="J24" i="3"/>
  <c r="H24" i="3"/>
  <c r="F24" i="3"/>
  <c r="D24" i="3"/>
  <c r="J23" i="3"/>
  <c r="H23" i="3"/>
  <c r="F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36" i="2"/>
  <c r="I36" i="2"/>
  <c r="H36" i="2"/>
  <c r="G36" i="2"/>
  <c r="F36" i="2"/>
  <c r="E36" i="2"/>
  <c r="D36" i="2"/>
  <c r="C36" i="2"/>
  <c r="J35" i="2"/>
  <c r="I35" i="2"/>
  <c r="H35" i="2"/>
  <c r="G35" i="2"/>
  <c r="F35" i="2"/>
  <c r="E35" i="2"/>
  <c r="D35" i="2"/>
  <c r="C35" i="2"/>
  <c r="J34" i="2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J24" i="2"/>
  <c r="I24" i="2"/>
  <c r="H24" i="2"/>
  <c r="G24" i="2"/>
  <c r="F24" i="2"/>
  <c r="E24" i="2"/>
  <c r="D24" i="2"/>
  <c r="C24" i="2"/>
  <c r="J23" i="2"/>
  <c r="I23" i="2"/>
  <c r="H23" i="2"/>
  <c r="G23" i="2"/>
  <c r="F23" i="2"/>
  <c r="E23" i="2"/>
  <c r="D23" i="2"/>
  <c r="C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J20" i="2"/>
  <c r="I20" i="2"/>
  <c r="H20" i="2"/>
  <c r="G20" i="2"/>
  <c r="F20" i="2"/>
  <c r="E20" i="2"/>
  <c r="D20" i="2"/>
  <c r="C20" i="2"/>
  <c r="J19" i="2"/>
  <c r="I19" i="2"/>
  <c r="H19" i="2"/>
  <c r="G19" i="2"/>
  <c r="F19" i="2"/>
  <c r="E19" i="2"/>
  <c r="D19" i="2"/>
  <c r="C19" i="2"/>
  <c r="J18" i="2"/>
  <c r="I18" i="2"/>
  <c r="H18" i="2"/>
  <c r="G18" i="2"/>
  <c r="F18" i="2"/>
  <c r="E18" i="2"/>
  <c r="D18" i="2"/>
  <c r="C18" i="2"/>
  <c r="J17" i="2"/>
  <c r="I17" i="2"/>
  <c r="H17" i="2"/>
  <c r="G17" i="2"/>
  <c r="F17" i="2"/>
  <c r="E17" i="2"/>
  <c r="D17" i="2"/>
  <c r="C17" i="2"/>
  <c r="J16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F9" i="2"/>
  <c r="E9" i="2"/>
  <c r="D9" i="2"/>
  <c r="C9" i="2"/>
  <c r="J8" i="2"/>
  <c r="I8" i="2"/>
  <c r="H8" i="2"/>
  <c r="G8" i="2"/>
  <c r="F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J5" i="2"/>
  <c r="I5" i="2"/>
  <c r="H5" i="2"/>
  <c r="G5" i="2"/>
  <c r="F5" i="2"/>
  <c r="E5" i="2"/>
  <c r="D5" i="2"/>
  <c r="C5" i="2"/>
  <c r="O24" i="1"/>
  <c r="O23" i="1"/>
  <c r="O22" i="1"/>
  <c r="O21" i="1"/>
  <c r="O20" i="1"/>
  <c r="O19" i="1"/>
  <c r="O18" i="1"/>
  <c r="O16" i="1"/>
  <c r="O15" i="1"/>
  <c r="O14" i="1"/>
  <c r="O13" i="1"/>
  <c r="O12" i="1"/>
  <c r="O11" i="1"/>
  <c r="O10" i="1"/>
  <c r="O9" i="1"/>
  <c r="L36" i="3" l="1"/>
  <c r="G17" i="3"/>
  <c r="G23" i="3"/>
  <c r="I11" i="3"/>
  <c r="E18" i="3"/>
  <c r="I18" i="3"/>
  <c r="E21" i="3"/>
  <c r="I21" i="3"/>
  <c r="E22" i="3"/>
  <c r="I22" i="3"/>
  <c r="E23" i="3"/>
  <c r="I23" i="3"/>
  <c r="E27" i="3"/>
  <c r="I27" i="3"/>
  <c r="E28" i="3"/>
  <c r="I28" i="3"/>
  <c r="E31" i="3"/>
  <c r="I31" i="3"/>
  <c r="E32" i="3"/>
  <c r="I32" i="3"/>
  <c r="E33" i="3"/>
  <c r="L15" i="3"/>
  <c r="L23" i="3"/>
  <c r="L10" i="2"/>
  <c r="L17" i="2"/>
  <c r="L22" i="2"/>
  <c r="C5" i="3"/>
  <c r="C6" i="3"/>
  <c r="G6" i="3"/>
  <c r="G8" i="3"/>
  <c r="K9" i="2"/>
  <c r="G9" i="3"/>
  <c r="E11" i="3"/>
  <c r="E15" i="3"/>
  <c r="I15" i="3"/>
  <c r="L26" i="3"/>
  <c r="L6" i="2"/>
  <c r="L7" i="2"/>
  <c r="C11" i="3"/>
  <c r="G11" i="3"/>
  <c r="C14" i="3"/>
  <c r="G14" i="3"/>
  <c r="K17" i="2"/>
  <c r="C18" i="3"/>
  <c r="G18" i="3"/>
  <c r="C19" i="3"/>
  <c r="G19" i="3"/>
  <c r="C28" i="3"/>
  <c r="G28" i="3"/>
  <c r="K29" i="2"/>
  <c r="G29" i="3"/>
  <c r="K30" i="2"/>
  <c r="G30" i="3"/>
  <c r="C32" i="3"/>
  <c r="G32" i="3"/>
  <c r="K34" i="2"/>
  <c r="G34" i="3"/>
  <c r="C35" i="3"/>
  <c r="G35" i="3"/>
  <c r="K36" i="2"/>
  <c r="G36" i="3"/>
  <c r="L5" i="3"/>
  <c r="L14" i="3"/>
  <c r="E7" i="3"/>
  <c r="I7" i="3"/>
  <c r="L25" i="2"/>
  <c r="L26" i="2"/>
  <c r="L27" i="2"/>
  <c r="L29" i="2"/>
  <c r="L32" i="2"/>
  <c r="L33" i="2"/>
  <c r="L34" i="2"/>
  <c r="L24" i="3"/>
  <c r="L25" i="3"/>
  <c r="G13" i="3"/>
  <c r="K22" i="2"/>
  <c r="E25" i="3"/>
  <c r="I25" i="3"/>
  <c r="E26" i="3"/>
  <c r="I26" i="3"/>
  <c r="I33" i="3"/>
  <c r="E36" i="3"/>
  <c r="I36" i="3"/>
  <c r="H37" i="3"/>
  <c r="C9" i="3"/>
  <c r="L31" i="3"/>
  <c r="L35" i="3"/>
  <c r="D37" i="2"/>
  <c r="E20" i="3"/>
  <c r="I20" i="3"/>
  <c r="L31" i="2"/>
  <c r="L36" i="2"/>
  <c r="L11" i="2"/>
  <c r="C12" i="3"/>
  <c r="G12" i="3"/>
  <c r="L14" i="2"/>
  <c r="L16" i="2"/>
  <c r="C17" i="3"/>
  <c r="E10" i="3"/>
  <c r="I10" i="3"/>
  <c r="E12" i="3"/>
  <c r="I12" i="3"/>
  <c r="E13" i="3"/>
  <c r="I13" i="3"/>
  <c r="E16" i="3"/>
  <c r="I16" i="3"/>
  <c r="E17" i="3"/>
  <c r="I17" i="3"/>
  <c r="L19" i="2"/>
  <c r="L20" i="2"/>
  <c r="L21" i="2"/>
  <c r="C22" i="3"/>
  <c r="G22" i="3"/>
  <c r="C23" i="3"/>
  <c r="C24" i="3"/>
  <c r="G24" i="3"/>
  <c r="C26" i="3"/>
  <c r="G26" i="3"/>
  <c r="L6" i="3"/>
  <c r="L9" i="3"/>
  <c r="L10" i="3"/>
  <c r="L18" i="3"/>
  <c r="L19" i="3"/>
  <c r="L20" i="3"/>
  <c r="C34" i="3"/>
  <c r="C29" i="3"/>
  <c r="L32" i="3"/>
  <c r="L34" i="3"/>
  <c r="K6" i="2"/>
  <c r="K19" i="2"/>
  <c r="K26" i="2"/>
  <c r="H37" i="2"/>
  <c r="L5" i="2"/>
  <c r="K11" i="2"/>
  <c r="L15" i="2"/>
  <c r="K24" i="2"/>
  <c r="K32" i="2"/>
  <c r="C37" i="2"/>
  <c r="D37" i="3"/>
  <c r="L12" i="3"/>
  <c r="L22" i="3"/>
  <c r="E37" i="2"/>
  <c r="E5" i="3"/>
  <c r="I37" i="2"/>
  <c r="I5" i="3"/>
  <c r="E6" i="3"/>
  <c r="I6" i="3"/>
  <c r="C7" i="3"/>
  <c r="G7" i="3"/>
  <c r="K7" i="2"/>
  <c r="L8" i="2"/>
  <c r="C16" i="3"/>
  <c r="G16" i="3"/>
  <c r="K16" i="2"/>
  <c r="K18" i="2"/>
  <c r="L24" i="2"/>
  <c r="F37" i="3"/>
  <c r="C8" i="3"/>
  <c r="L13" i="3"/>
  <c r="C30" i="3"/>
  <c r="G5" i="3"/>
  <c r="G37" i="2"/>
  <c r="K5" i="2"/>
  <c r="F37" i="2"/>
  <c r="J37" i="2"/>
  <c r="E8" i="3"/>
  <c r="I8" i="3"/>
  <c r="L9" i="2"/>
  <c r="K12" i="2"/>
  <c r="L12" i="2"/>
  <c r="C13" i="3"/>
  <c r="L13" i="2"/>
  <c r="K14" i="2"/>
  <c r="C21" i="3"/>
  <c r="G21" i="3"/>
  <c r="K21" i="2"/>
  <c r="K23" i="2"/>
  <c r="E35" i="3"/>
  <c r="I35" i="3"/>
  <c r="L11" i="3"/>
  <c r="L21" i="3"/>
  <c r="L30" i="3"/>
  <c r="L33" i="3"/>
  <c r="K8" i="2"/>
  <c r="E9" i="3"/>
  <c r="I9" i="3"/>
  <c r="C10" i="3"/>
  <c r="G10" i="3"/>
  <c r="K10" i="2"/>
  <c r="K13" i="2"/>
  <c r="E14" i="3"/>
  <c r="I14" i="3"/>
  <c r="C15" i="3"/>
  <c r="G15" i="3"/>
  <c r="K15" i="2"/>
  <c r="L18" i="2"/>
  <c r="E19" i="3"/>
  <c r="I19" i="3"/>
  <c r="C20" i="3"/>
  <c r="G20" i="3"/>
  <c r="K20" i="2"/>
  <c r="L23" i="2"/>
  <c r="E24" i="3"/>
  <c r="I24" i="3"/>
  <c r="C25" i="3"/>
  <c r="G25" i="3"/>
  <c r="K25" i="2"/>
  <c r="K28" i="2"/>
  <c r="E29" i="3"/>
  <c r="I29" i="3"/>
  <c r="L30" i="2"/>
  <c r="C31" i="3"/>
  <c r="G31" i="3"/>
  <c r="K31" i="2"/>
  <c r="C33" i="3"/>
  <c r="G33" i="3"/>
  <c r="E34" i="3"/>
  <c r="I34" i="3"/>
  <c r="K35" i="2"/>
  <c r="L7" i="3"/>
  <c r="L8" i="3"/>
  <c r="L16" i="3"/>
  <c r="L17" i="3"/>
  <c r="L27" i="3"/>
  <c r="L28" i="3"/>
  <c r="L29" i="3"/>
  <c r="C36" i="3"/>
  <c r="C27" i="3"/>
  <c r="G27" i="3"/>
  <c r="K27" i="2"/>
  <c r="L28" i="2"/>
  <c r="E30" i="3"/>
  <c r="I30" i="3"/>
  <c r="L35" i="2"/>
  <c r="J37" i="3"/>
  <c r="K33" i="2"/>
  <c r="K32" i="3" l="1"/>
  <c r="K11" i="3"/>
  <c r="K18" i="3"/>
  <c r="K6" i="3"/>
  <c r="K28" i="3"/>
  <c r="K23" i="3"/>
  <c r="K26" i="3"/>
  <c r="K19" i="3"/>
  <c r="K9" i="3"/>
  <c r="K29" i="3"/>
  <c r="L37" i="3"/>
  <c r="K22" i="3"/>
  <c r="K36" i="3"/>
  <c r="K33" i="3"/>
  <c r="K24" i="3"/>
  <c r="K20" i="3"/>
  <c r="K14" i="3"/>
  <c r="K10" i="3"/>
  <c r="K13" i="3"/>
  <c r="K30" i="3"/>
  <c r="K16" i="3"/>
  <c r="K7" i="3"/>
  <c r="K17" i="3"/>
  <c r="K12" i="3"/>
  <c r="K35" i="3"/>
  <c r="K21" i="3"/>
  <c r="K37" i="2"/>
  <c r="E37" i="3"/>
  <c r="K34" i="3"/>
  <c r="K25" i="3"/>
  <c r="K15" i="3"/>
  <c r="K8" i="3"/>
  <c r="K5" i="3"/>
  <c r="K27" i="3"/>
  <c r="K31" i="3"/>
  <c r="G37" i="3"/>
  <c r="I37" i="3"/>
  <c r="L37" i="2"/>
  <c r="C37" i="3"/>
  <c r="C38" i="3" l="1"/>
  <c r="K38" i="2"/>
  <c r="K37" i="3"/>
  <c r="K38" i="3" s="1"/>
  <c r="M36" i="3" l="1"/>
  <c r="M30" i="3"/>
  <c r="M24" i="3"/>
  <c r="M23" i="3"/>
  <c r="M19" i="3"/>
  <c r="M18" i="3"/>
  <c r="M14" i="3"/>
  <c r="M9" i="3"/>
  <c r="M35" i="3"/>
  <c r="M34" i="3"/>
  <c r="M29" i="3"/>
  <c r="M28" i="3"/>
  <c r="M22" i="3"/>
  <c r="M17" i="3"/>
  <c r="M13" i="3"/>
  <c r="M12" i="3"/>
  <c r="M8" i="3"/>
  <c r="M32" i="3"/>
  <c r="M31" i="3"/>
  <c r="M20" i="3"/>
  <c r="M10" i="3"/>
  <c r="M33" i="3"/>
  <c r="M21" i="3"/>
  <c r="M11" i="3"/>
  <c r="M26" i="3"/>
  <c r="M15" i="3"/>
  <c r="M27" i="3"/>
  <c r="M5" i="3"/>
  <c r="M25" i="3"/>
  <c r="M7" i="3"/>
  <c r="M16" i="3"/>
  <c r="M6" i="3"/>
  <c r="M17" i="2"/>
  <c r="M22" i="2"/>
  <c r="M29" i="2"/>
  <c r="M36" i="2"/>
  <c r="M34" i="2"/>
  <c r="M9" i="2"/>
  <c r="M15" i="2"/>
  <c r="M13" i="2"/>
  <c r="M5" i="2"/>
  <c r="M10" i="2"/>
  <c r="M26" i="2"/>
  <c r="M19" i="2"/>
  <c r="M30" i="2"/>
  <c r="M6" i="2"/>
  <c r="M18" i="2"/>
  <c r="M23" i="2"/>
  <c r="M16" i="2"/>
  <c r="M28" i="2"/>
  <c r="M35" i="2"/>
  <c r="M20" i="2"/>
  <c r="M14" i="2"/>
  <c r="M7" i="2"/>
  <c r="M8" i="2"/>
  <c r="M24" i="2"/>
  <c r="M25" i="2"/>
  <c r="M31" i="2"/>
  <c r="M11" i="2"/>
  <c r="M12" i="2"/>
  <c r="M32" i="2"/>
  <c r="M21" i="2"/>
  <c r="M27" i="2"/>
  <c r="M33" i="2"/>
  <c r="N34" i="3" l="1"/>
  <c r="N23" i="3"/>
  <c r="N12" i="2"/>
  <c r="N12" i="3"/>
  <c r="N28" i="3"/>
  <c r="N31" i="3"/>
  <c r="N23" i="2"/>
  <c r="N5" i="3"/>
  <c r="N18" i="2"/>
  <c r="N31" i="2"/>
  <c r="N28" i="2"/>
  <c r="N18" i="3"/>
  <c r="N25" i="2"/>
  <c r="N5" i="2"/>
  <c r="N34" i="2"/>
  <c r="N25" i="3"/>
</calcChain>
</file>

<file path=xl/sharedStrings.xml><?xml version="1.0" encoding="utf-8"?>
<sst xmlns="http://schemas.openxmlformats.org/spreadsheetml/2006/main" count="882" uniqueCount="378">
  <si>
    <t>subPDC</t>
  </si>
  <si>
    <t xml:space="preserve">Programa de Investimentos - FEHIDRO </t>
  </si>
  <si>
    <t>Meta do quadriênio</t>
  </si>
  <si>
    <t>Ação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</si>
  <si>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</si>
  <si>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</si>
  <si>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</si>
  <si>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</si>
  <si>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</si>
  <si>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</si>
  <si>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</si>
  <si>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</si>
  <si>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</si>
  <si>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</si>
  <si>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</si>
  <si>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</si>
  <si>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ESTIMADO PARA INDICAÇÃO (R$ )</t>
  </si>
  <si>
    <t>PDC</t>
  </si>
  <si>
    <t>sub-PDC</t>
  </si>
  <si>
    <t>Outra</t>
  </si>
  <si>
    <t>Total Quadriênio
Compensação
(R$)</t>
  </si>
  <si>
    <t>Total Quadriênio
Cobrança
(R$)</t>
  </si>
  <si>
    <t>% por subPDC no Quadriênio</t>
  </si>
  <si>
    <t>% por PDC no Quadriênio</t>
  </si>
  <si>
    <t>Programa de Investimentos - Totais</t>
  </si>
  <si>
    <t>CFURH</t>
  </si>
  <si>
    <t>Cobrança Estadual</t>
  </si>
  <si>
    <t>ESTIMADO PARA INDICAÇÃO (R$)</t>
  </si>
  <si>
    <t>Total no Quadriênio / subPDC
(%)</t>
  </si>
  <si>
    <t>PDC 1 - BRH</t>
  </si>
  <si>
    <t>Total no Quadriênio / PDC
(%)</t>
  </si>
  <si>
    <t>1.1 - Bases e Sistemas de Informação</t>
  </si>
  <si>
    <t>Total Quadriênio
FEHIDRO
(R$)</t>
  </si>
  <si>
    <t>Total Quadriênio
Outras Fontes
(R$)</t>
  </si>
  <si>
    <t xml:space="preserve">FEHIDRO </t>
  </si>
  <si>
    <t>Outras Fontes</t>
  </si>
  <si>
    <t>1.2 - Apoio ao planejamento</t>
  </si>
  <si>
    <t>1.3 - Enquadramento</t>
  </si>
  <si>
    <t>1.4 - Monitoramento</t>
  </si>
  <si>
    <t>1.5 - Disponibilidade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</si>
  <si>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</si>
  <si>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</si>
  <si>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</si>
  <si>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</si>
  <si>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</si>
  <si>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</si>
  <si>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</si>
  <si>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2.5 - Gestão integrada</t>
  </si>
  <si>
    <t>2.6 - Infraestrutura do CORHI</t>
  </si>
  <si>
    <t>PDC 3 - MRQ</t>
  </si>
  <si>
    <t>3.1 - Sist. esgotamento</t>
  </si>
  <si>
    <t>3.2 - Sist. de resíduos</t>
  </si>
  <si>
    <t>3.3 - Sist. de drenagem</t>
  </si>
  <si>
    <t>3.4 - Prevenção de erosão</t>
  </si>
  <si>
    <t>3.5 - Intervenções</t>
  </si>
  <si>
    <t>PDC 4 - PCA</t>
  </si>
  <si>
    <t>4.1 - Proteção de mananciais</t>
  </si>
  <si>
    <t>4.2 - Cobertura vegetal</t>
  </si>
  <si>
    <t>PDC 5 - GDA</t>
  </si>
  <si>
    <t>5.1 - Controle de perdas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</si>
  <si>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</si>
  <si>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</si>
  <si>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</si>
  <si>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</si>
  <si>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</si>
  <si>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</si>
  <si>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</si>
  <si>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</si>
  <si>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</si>
  <si>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</si>
  <si>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</si>
  <si>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8.1 - Capacitação técnica</t>
  </si>
  <si>
    <t>8.2 - Educ. ambiental</t>
  </si>
  <si>
    <t>8.3 - Comunicação</t>
  </si>
  <si>
    <t>TOTAL PREVISTO / ANO (R$)</t>
  </si>
  <si>
    <t>TOTAL PREVISTO / QUADRIÊNIO (R$)</t>
  </si>
  <si>
    <t>TOTAL PREVISTO / ANO (R$ mil)</t>
  </si>
  <si>
    <t>TOTAL PREVISTO / QUADRIÊNIO (R$ mil)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</si>
  <si>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</si>
  <si>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</si>
  <si>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</si>
  <si>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</si>
  <si>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</si>
  <si>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</si>
  <si>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</si>
  <si>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</si>
  <si>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</si>
  <si>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</si>
  <si>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</si>
  <si>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</si>
  <si>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</si>
  <si>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</si>
  <si>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</si>
  <si>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</si>
  <si>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</si>
  <si>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</si>
  <si>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</si>
  <si>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</si>
  <si>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</si>
  <si>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</si>
  <si>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</si>
  <si>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</si>
  <si>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</si>
  <si>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</si>
  <si>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</si>
  <si>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</si>
  <si>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</si>
  <si>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</si>
  <si>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</si>
  <si>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</si>
  <si>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</si>
  <si>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</si>
  <si>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</si>
  <si>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</si>
  <si>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</si>
  <si>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</si>
  <si>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</si>
  <si>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</si>
  <si>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</si>
  <si>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</si>
  <si>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</si>
  <si>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</si>
  <si>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</si>
  <si>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</si>
  <si>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</si>
  <si>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</si>
  <si>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</si>
  <si>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</si>
  <si>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</si>
  <si>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</si>
  <si>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</si>
  <si>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</si>
  <si>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</si>
  <si>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</si>
  <si>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</si>
  <si>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</si>
  <si>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</si>
  <si>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</si>
  <si>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</si>
  <si>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</si>
  <si>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</si>
  <si>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</si>
  <si>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</si>
  <si>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</si>
  <si>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</si>
  <si>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</si>
  <si>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</si>
  <si>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</si>
  <si>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</si>
  <si>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</si>
  <si>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</si>
  <si>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</si>
  <si>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</si>
  <si>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</si>
  <si>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</si>
  <si>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</si>
  <si>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</si>
  <si>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</si>
  <si>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</si>
  <si>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</si>
  <si>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</si>
  <si>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</si>
  <si>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</si>
  <si>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</si>
  <si>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</si>
  <si>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</si>
  <si>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</si>
  <si>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</si>
  <si>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</si>
  <si>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</si>
  <si>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</si>
  <si>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</si>
  <si>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</si>
  <si>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</si>
  <si>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</si>
  <si>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</si>
  <si>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</si>
  <si>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</si>
  <si>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</si>
  <si>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</si>
  <si>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</si>
  <si>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</si>
  <si>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</si>
  <si>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</si>
  <si>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</si>
  <si>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</si>
  <si>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</si>
  <si>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</si>
  <si>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</si>
  <si>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</si>
  <si>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</si>
  <si>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</si>
  <si>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</si>
  <si>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</si>
  <si>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</si>
  <si>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</si>
  <si>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</si>
  <si>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</si>
  <si>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</si>
  <si>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</si>
  <si>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</si>
  <si>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</si>
  <si>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</si>
  <si>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</si>
  <si>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</si>
  <si>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</si>
  <si>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</si>
  <si>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</si>
  <si>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Elaborar 23 projetos de microdrenagem até 2027</t>
  </si>
  <si>
    <t>Elaborar e implantar 23 Planos Municipais de Resíduos Sólidos até 2023</t>
  </si>
  <si>
    <t>1 levantamento/diagnóstico em 2020</t>
  </si>
  <si>
    <t xml:space="preserve">Realizar levantamento das ações de educação ambiental realizadas na UGRHI 11 desde a última atualização do Plano Diretor e diagnosticar os espaços coletivos de educação ambiental </t>
  </si>
  <si>
    <t>Desenvolver base metodológica e elaborar estudos  para definição de indicadores de sazonalidade turística. (CBH-BS)</t>
  </si>
  <si>
    <t>Realizar 1 estudo contemplando as áreas críticas na área de abrangência em 2023</t>
  </si>
  <si>
    <t>Realizar estudo sobre a atividade de mineração de areia no Vale do Ribeira</t>
  </si>
  <si>
    <t>Elaborar diagnóstico da situação da Pesca profissional e amadora nos rios do Vale, considerando os aspectos positivos e negativos.</t>
  </si>
  <si>
    <t>Estudar a criação de um fundo permanente de pagamento por serviços ambientais, com recursos vindos de compensações ambientais, cobrança pelo uso da água, transposição de águas e outras fontes</t>
  </si>
  <si>
    <t>Instalação de novos pontos de monitoramento fluviométrico e realizar reparos necessários nos pontos existentes e atualização do sistema de informação</t>
  </si>
  <si>
    <t>Construção de documento base para normatização de sistemas  alternativos de captação e tratamento de esgoto</t>
  </si>
  <si>
    <t xml:space="preserve">Promover o levantamento e a discussão das normativas relacionadas a viabilização DE SISTEMAS ALTERNATIVOS DE CAPTAÇÃO E TRATAMENTO DE ESGOTO </t>
  </si>
  <si>
    <t>Produzir material e atualizar o cadastro de outorga do DAEE</t>
  </si>
  <si>
    <t>Campanha de comunicação social e sensibilização; Capacitação e mobilização sobre a importância e os procedimentos para cadastro e outorga. (CBH-RB)</t>
  </si>
  <si>
    <t>Realizar um encontro de avaliação e planejamento dos CBHs da Vertente</t>
  </si>
  <si>
    <t>Dar continuidade ao Projeto de Fortalecimento, Articulação e Integração dos CBHs da Vertente Litorânea (CBH-LN)</t>
  </si>
  <si>
    <t>Execução de reforma predial e aquisição de material permanente em 2021</t>
  </si>
  <si>
    <t>Adequação da infraestrutura da Secretaria Executiva</t>
  </si>
  <si>
    <t>Reazlizar 4 Obras e ações de proteção e controle da erosão do solo ou do assoreamento dos corpos d'água até 2023</t>
  </si>
  <si>
    <t>Implantar 1 projeto piloto em 1 município em 2022</t>
  </si>
  <si>
    <t>Implantar 1 projeto piloto de PSA</t>
  </si>
  <si>
    <t>Elaborar e executar 2 projetos piloto de produção de SAF ou sistema orgânico, com objetivo de formar unidade(s) demonstrativa(s) para fortalecimento e experimentação da técnica na bacia em 2020 e 2022</t>
  </si>
  <si>
    <t>Fomentar a produção agroecológica e orgânica</t>
  </si>
  <si>
    <t>Elaborar e executar 2 projetos de recuperação de APPs, em 2021 e 2023</t>
  </si>
  <si>
    <t>Recuperar as APPs conforme o Plano Diretor de Mata Ciliares do CBH-RB</t>
  </si>
  <si>
    <t>Desenvolver 1 projeto em 2020 de fortalecimento da rede de viveiros de produção de mudas na Bacia</t>
  </si>
  <si>
    <t>Apoiar iniciativas de produção de mudas e sementes de espécies florestais nativas em toda a UGRHI</t>
  </si>
  <si>
    <t xml:space="preserve">Realizar um evento a cada 3 anos de pagamento de serviços ambientais, práticas ambientais sustentáveis e legislação Ambiental  pertinente para agricultores </t>
  </si>
  <si>
    <t>Promover debates periódicos sobre mecanismos de pagamento por serviços ambientais, práticas ambientais sustentáveis e legislação Ambiental (1,5 evento/ano)</t>
  </si>
  <si>
    <t xml:space="preserve">Realizar  capacitação e orientação  nos temas e públicos prioritários </t>
  </si>
  <si>
    <t xml:space="preserve">Realizar ações de educação ambiental (sensibilização e mobilização social) nos temas: recursos hídricos, participação, meio ambiente, poluição, mata ciliar, práticas sustentáveis, resíduos sólidos, defesa civil, solos e arborização urbana, para os seguintes públicos: estudantes, agricultores, pescadores, comunidades tradicionais, catadores, população em geral; via projetos Fehidro </t>
  </si>
  <si>
    <t>Realizar 1 projeto por ano</t>
  </si>
  <si>
    <t xml:space="preserve">Realizar ações de educação ambiental (sensibilização e mobilização social) nos temas prioritários para o público prioritário via parcerias </t>
  </si>
  <si>
    <t>Realizar um evento por ano</t>
  </si>
  <si>
    <t>Realizar a Semana da água do Vale do Ribeira</t>
  </si>
  <si>
    <t>Realizar a Semana do meio ambiente do Vale do Ribeira</t>
  </si>
  <si>
    <t>Apoiar o Diálogo Interbacias anualmente</t>
  </si>
  <si>
    <t>Apoiar realização do Diálogo Interbacias de Educação Ambiental em Recursos Hídricos</t>
  </si>
  <si>
    <t>elaborar o calendário de eventos do Vale do Ribeira (revelando, expovale, expojac, festa pupunha, feira de sementes, etc)</t>
  </si>
  <si>
    <t>Inserção da temática de água e meio ambiente nas feiras e festas existentes</t>
  </si>
  <si>
    <t>Realizar debate bianual entre os órgãos públicos sobre legislação ambiental (interpretação/aplicação/parcerias)</t>
  </si>
  <si>
    <t>Promover debates periódicos sobre mecanismos de pagamento por serviços ambientais, práticas ambientais sustentáveis e legislação Ambiental</t>
  </si>
  <si>
    <t>Produzir materiais educativos e informativos sobre 1 temática a cada 2 anos</t>
  </si>
  <si>
    <t>Produzir série didática com materiais educativos e informativos sobre educação ambiental e recursos hídricos, com identidade local,  para população leiga, em linguagem acessível e lúdica ( 1 temática a cada 2 anos)</t>
  </si>
  <si>
    <t>Oficinas de capacitação em recursos hídricos para educadores</t>
  </si>
  <si>
    <t>Divulgação na mídia regional  e palestras de conscientização/orientação aos produtores rurais sobre o uso adequado de agrotóxicos  e o manejo e recolhimento das embalagens de agrotóxico</t>
  </si>
  <si>
    <t>Reproduzir material de apoio (kit água)  a cada biênio</t>
  </si>
  <si>
    <t>Inserção da temática de água e meio ambiente na sociedade.</t>
  </si>
  <si>
    <t>Adequar e equipar 1 centro e espaço de Educação Ambiental</t>
  </si>
  <si>
    <t>Execução de projetos bianuais de elaboração de releases, boletins informativos e operação das ferramentas de comunicação</t>
  </si>
  <si>
    <t>Ampliar comunicação  do CBH internamente e com público em geral (plano de comunicação elaborado)</t>
  </si>
  <si>
    <t>Atualização anual de 1 site e operação de 2 mídias sociais</t>
  </si>
  <si>
    <t>Vertente Litorânea</t>
  </si>
  <si>
    <t>Médio e Baixo Ribeira, Juquiá e Jacupiranga</t>
  </si>
  <si>
    <t>Jacupiranga</t>
  </si>
  <si>
    <t>Ribeira de Iguape e principais afluentes</t>
  </si>
  <si>
    <t>Alto Juquiá e São Lourenço</t>
  </si>
  <si>
    <t>"áreas críticas de abastecimento"</t>
  </si>
  <si>
    <t>Vila Barra do Uma, no município de Peruíbe</t>
  </si>
  <si>
    <t>Municípios da UGRHI 11</t>
  </si>
  <si>
    <t>Tomador</t>
  </si>
  <si>
    <t>CBH-RB, òrgãos públicos e parceiros</t>
  </si>
  <si>
    <t>ARSESP e Empresas contratadas</t>
  </si>
  <si>
    <t>A definir no CBH-BS</t>
  </si>
  <si>
    <t>IPT/IG/Parceiros</t>
  </si>
  <si>
    <t>APTA e Universidades</t>
  </si>
  <si>
    <t>DAEE, SIMA, SAA</t>
  </si>
  <si>
    <t>Universidades</t>
  </si>
  <si>
    <t>DAEE</t>
  </si>
  <si>
    <t>Câmaras Técnicas de Saneamento e GTs Vertente dos CBHs da Vertente Litorânea</t>
  </si>
  <si>
    <t>DAEE e CBHs da Vertente Litorânea</t>
  </si>
  <si>
    <t>A definir no CBH-LN</t>
  </si>
  <si>
    <t>Municípios da UGRHI 11, outros tomadores</t>
  </si>
  <si>
    <t>Município da UGRHI 11</t>
  </si>
  <si>
    <t>UNESP e parceiros</t>
  </si>
  <si>
    <t>Tomador e Parceiros</t>
  </si>
  <si>
    <t>CBH-RB e parceiros</t>
  </si>
  <si>
    <t>Convênio Estado/Município</t>
  </si>
  <si>
    <t>Tesouro</t>
  </si>
  <si>
    <t>ARSESP</t>
  </si>
  <si>
    <t>CBH-BS</t>
  </si>
  <si>
    <t>SAA</t>
  </si>
  <si>
    <t>Parceiros</t>
  </si>
  <si>
    <t>CBH-LN</t>
  </si>
  <si>
    <t>PPP</t>
  </si>
  <si>
    <t>CBH-RB, parceiros</t>
  </si>
  <si>
    <t>CBHs e parceiros</t>
  </si>
  <si>
    <t>Desenvolver Planos de Proteção e Prevenção de Defesa Civil até 2021, para os municípios de Barra do Chapéu, Itaóca, Itapirapuã Paulista, Juquitiba, Ribeira e S. Lourenço da Serra.</t>
  </si>
  <si>
    <t>Executar Plano de Macrodrenagem dos municípios de Iporanga e de Juquitiba e/ou atualizar alguns dos Planos de Macrodrenagem existentes</t>
  </si>
  <si>
    <t>Todos os 23 municipios da UGRHI 11  com Planos de Macrodrenagem elaborados até 2021</t>
  </si>
  <si>
    <t>Desenvolver projetos executivos de microdrenagem para os municípios da UGRHI 11</t>
  </si>
  <si>
    <t>Atualizar e revisar Plano Diretor de Educação ambiental em 2022</t>
  </si>
  <si>
    <t>Contratar o serviço técnico para os trabalhos de atualização e revisão do Plano Diretor de Educação ambiental</t>
  </si>
  <si>
    <t>Atualizar e revisar Plano Diretor de Educação ambiental entre 2021 a 2023</t>
  </si>
  <si>
    <t xml:space="preserve">Articular os espaços  educativos via site e ações presenciais </t>
  </si>
  <si>
    <t>Revisão do Plano Diretor de Matas Ciliares em 2022</t>
  </si>
  <si>
    <t>Executar a revisão do Plano Diretor de Matas Ciliares</t>
  </si>
  <si>
    <t>Revisão ou atualização dos Planos Municipais de Saneamento: abastecimento de água potável e de esgotamento sanitário (Convênio SIMA x ARSESP)</t>
  </si>
  <si>
    <t>Realizar 1 levantamento em 1 sub-bacias da UGRHI 11 em 2023</t>
  </si>
  <si>
    <t>Realizar o diagnóstico da situação atual dos corpos de água da UGRHI 11</t>
  </si>
  <si>
    <t>Implantação de 20 empreendimentos de saneamento na área rural da UGRHI 11 até 2023</t>
  </si>
  <si>
    <t>Contratação e execução de unidades de saneamento individual (USI)</t>
  </si>
  <si>
    <t>Implantação ou manutenção de 8 empreendimentos de coleta seletiva nos municípios da UGRHI até 2023</t>
  </si>
  <si>
    <t>Aplicação de Modelagem Hidrológica para previsão da propagação da onda de cheias</t>
  </si>
  <si>
    <t>Instalação de uma sala com equipamentos de informática e multimídia, para o funcionamento da CT-APRM-AJSL</t>
  </si>
  <si>
    <t>Consolidar a infrastrutura de apoio para CT-APRM-AJ/SL em 2021</t>
  </si>
  <si>
    <t>Implantar, ampliar ou manter a coleta seletiva nos municípios</t>
  </si>
  <si>
    <t>Executar projeto de Diagnóstico, prognóstico e plano de ação</t>
  </si>
  <si>
    <t>Instalação de 2 Salas de Situação para monitoramento de eventos extremos e sistemas de suporte e decisão em apoio a ações de Defesa Civil, sendo 1 em 2021 e 1 em 2023</t>
  </si>
  <si>
    <t>Instalação de sala com equipamentos de informática e multimídia para monitoramento e sistemas de alerta nos municípios com histórico de inundação.</t>
  </si>
  <si>
    <t>Executar 12 empreendimentos estruturais visando mitigar os impactos das inundações até 2023</t>
  </si>
  <si>
    <t>Execução de serviços e obras para contenção de inundações ou alagamentos.</t>
  </si>
  <si>
    <t>Municípios de Juquitiba e São Lourenço da Serra</t>
  </si>
  <si>
    <t>Município de Peruíbe</t>
  </si>
  <si>
    <t>Revisão ou atualização de Plano Municipal de Saneamento em 21 municípios da UGRHI 11 até 2022</t>
  </si>
  <si>
    <t>Indicadores de sazonalidades nos 3 CBHs definidos e aplicados pelos CBHs da Vertente Litorânea</t>
  </si>
  <si>
    <t>Realizar 1 diagnóstico da situação da pesca em 2022</t>
  </si>
  <si>
    <t>Realizar 1 estudo para definição de fundo permanente para PSA em 2021</t>
  </si>
  <si>
    <t>Desenvolver 1 estudo para previsão e alerta para as inundações em 2021</t>
  </si>
  <si>
    <t>Implantar 1 projeto de Pagamentos por Serviços Ambientais  - PSA na UGRHI 11 em 2021 e 2013</t>
  </si>
  <si>
    <t>Desenvolvimento de 1 estudo de concepção e projeto executivo do sistema de abastecimento  da Vila Barra do Una</t>
  </si>
  <si>
    <t>Contratar Projeto (básico ou executivo) para garantir a oferta de água para o abastecimento das populações urbanas e rurais e a dessedentação animal.</t>
  </si>
  <si>
    <t>Apoio às medidas não estruturais contra inundações e apoio às atividades de Defesa Civil, por meio de elaboração de 6 Planos Preventivos de Proteção e Defesa Civil em 3 municípios em 2020 e 3 municípios em 2021.</t>
  </si>
  <si>
    <t>Realizar 1 oficina de capacitação dos assuntos constantes do plano de bacia via projetos Fehidro a cada 2 anos</t>
  </si>
  <si>
    <t>Realizar 1 evento a cada início de mandato com os diretores municipais de meio ambiente e educação, diretorias regionais de ensino, coordenadoria de educação ambiental e outros parceiros</t>
  </si>
  <si>
    <t>Fomentar planos e programas municipais permanentes de educação ambiental, por meio da realização de 1 evento a cada início de mandato de profissionais de educação</t>
  </si>
  <si>
    <t>Desenvolver 1 projeto de comunicação visando redução e utilização adequada dos agrotóxicos</t>
  </si>
  <si>
    <t>Incentivar e fomentar a criação de 1 centro e espaço de Educação Ambiental.</t>
  </si>
  <si>
    <t xml:space="preserve">Ampliar comunicação  do CBH internamente e com público em geral com a criação/atualização de 1 site e 2 mídias sociais </t>
  </si>
  <si>
    <t>Executar 1 obra de Combate a erosão de cursos d'água em 2020</t>
  </si>
  <si>
    <t>Executar 3 obras de Combate a erosão de cursos d'água entre 2021 a 2023</t>
  </si>
  <si>
    <t>Elaborar ou Revisar os Planos Municipais de Resíduos Sólidos</t>
  </si>
  <si>
    <t>Realizar 1 projeto por ano em 2020, 2021, 2022 e 2023, contemplando ações de educação ambiental</t>
  </si>
  <si>
    <t>Realizar 1 projeto em 2021 e 1 projeto em 2023</t>
  </si>
  <si>
    <t>Barra do Turvo</t>
  </si>
  <si>
    <t>Ampliação com instalação de 8 postos hidrométricos e manutenção da rede de monitoramento hidrológico, sendo 4 postos  em 2021 e 4 postos em 2022.</t>
  </si>
  <si>
    <t>Renovação do Sistema de Informações Geográficas com atualização tecnológica do sistema operacional até 2022</t>
  </si>
  <si>
    <t>Atualização de tecnologias, site responsivo (acesso pelo celular), segurança e identidade visual e remodelação do site do SIG-RB</t>
  </si>
  <si>
    <t>Planos de Juquitiba e Iporanga, total de R$ 450.000,00 (ABAVAR)</t>
  </si>
  <si>
    <t>"Cuidadores das águas" - Curso de formação de lideranças na Bacia Hidrográfica do Ribeira de Iguape e Litoral Sul, no valor de R$ 199.926,00 (FunBEA)</t>
  </si>
  <si>
    <t>Plano Municipal de Gestão Integrada de Resíduos Sólidos para os municípios de Miracatu; Sete Barras; Jacupiranga; Itaóca e Ilha Comprida, de R$ 436.392,00 (Assoc. dos Engenheiros)</t>
  </si>
  <si>
    <t>Mapeamento e diagnóstico de ações e espaços coletivos de educação ambiental da Bacia Hidrográfica do Ribeira de Iguape e Litoral Sul, de R$ 150.000,00 (FunBEA)</t>
  </si>
  <si>
    <t>Coleta Seletiva nos municípios de Apiaí, B. Turvo, Iguape e Jacupiranga</t>
  </si>
  <si>
    <t>Proteção de Álveo no Bairro Lageado (PM Itaóca)</t>
  </si>
  <si>
    <t>Rede de Viveiros de Mudas Nativas do Vale do Ribeira (Iniciativa Verde)</t>
  </si>
  <si>
    <t>Obras de drenagem nos municípios de Itaóca, Registro e S. Barras</t>
  </si>
  <si>
    <t>Uso Correto e Seguro dos Agrotóxicos na bacia do Ribeira de Iguape (UCorSA-RI) (UNESP)</t>
  </si>
  <si>
    <t>USIs nos municípios de Eldorado, Iguape, Jacupiranga, Pariquera-Açu e Registro.</t>
  </si>
  <si>
    <t>Revisão dos Planos Municipais de Gestão Integrada de Resíduos Sólidos para os municípios de Cananéia, Itarirí e Tapiraí (ABAM)</t>
  </si>
  <si>
    <t>Monitoramento de recursos hídricos na UGRHI 11 com medição acústica de vazão (FUNDAG)</t>
  </si>
  <si>
    <t>Construção Participativa do Plano de Ação para implementação do Programa de Pagamentos Serviços Ambientais no território da Bacia do Ribeira de Iguape e Litoral Sul (IDESC)</t>
  </si>
  <si>
    <t>Apoio aos municípios da UGRHI-11 para Planos Municipais de Proteção e Defesa Civil - Fase VII (AMAVALES)
(Itaóca, Itapirapuã e Ribeira)</t>
  </si>
  <si>
    <t>Apoio aos municípios da UGRHI-11 ( para Planos Municipais de Proteção e Defesa Civil - Fase VIII (AMAVALES)
(B. Chapéu, Juquitiba e S. L. Serra)</t>
  </si>
  <si>
    <t>Programa de Comunicação Social do Comitê de Bacias Ribeira do Iguape e Litoral Sul (CBH-RB): Comunica CBH-RB (FunBEA)</t>
  </si>
  <si>
    <t>Renovação do SIGRB, atualização de banco de dados e apoio técnico ao CBH-RB (AMAVALES)</t>
  </si>
  <si>
    <t>Reforma na fachada do prédio sede do DAEE-RB; fornecimento de equipamentos e acessórios de informática e adequação dos equipamentos de distribuição de rede (Assoc. Engenheiros)</t>
  </si>
  <si>
    <t>Coleta Seletiva nos municípios de Iporanga e Itapirapuã Paulista</t>
  </si>
  <si>
    <t>Obras de drenagem nos municípios de Pariquera-Açu e Sete Barras (2x)</t>
  </si>
  <si>
    <t>USIs nos municípios de B. Turvo, Iguape, Ilha Comprida, Iporanga, Itaóca (2x), Juquiá, Juquitiba e Miracatu.</t>
  </si>
  <si>
    <t>Mata Atlântica na Escola: agroecologia, educação ambiental e recursos hídricos no currículo escolar (Instituto AUÁ)</t>
  </si>
  <si>
    <t>Sem projeto</t>
  </si>
  <si>
    <r>
      <t xml:space="preserve">Sem projeto
</t>
    </r>
    <r>
      <rPr>
        <b/>
        <sz val="10"/>
        <color rgb="FFFFFF00"/>
        <rFont val="Calibri Light"/>
        <family val="2"/>
      </rPr>
      <t>(OBS: não fez parte do processo 2021)</t>
    </r>
  </si>
  <si>
    <t>VERIFICAÇÃO DAS AÇÕES PLANEJADAS PARA 2020-2023 E AS QUE FORAM INDICADAS PARA EXECUÇÃO EM 2020 E 2021</t>
  </si>
  <si>
    <t>LEGENDA:</t>
  </si>
  <si>
    <t>Não depende de recursos do FEHIDRO</t>
  </si>
  <si>
    <t>Ações executadas, em execução ou indicadas para contratação (são dos exercícios de 2020 e 2021).</t>
  </si>
  <si>
    <t>Indeferido pelo AT (verificar se necessita ser alocado recursos para esta ação em 2022)</t>
  </si>
  <si>
    <t>Ações que não tiveram propostas em 2021. Cabe analisar a prioridade para 2022.</t>
  </si>
  <si>
    <t>Ações contempladas em 2020</t>
  </si>
  <si>
    <t>Ações contempladas em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</si>
</sst>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9" x14ac:knownFonts="1">
    <font>
      <sz val="11"/>
      <color theme="1"/>
      <name val="Arial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FFFF00"/>
      <name val="Calibri Light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2F2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rgb="FFA5A5A5"/>
      </left>
      <right style="medium">
        <color rgb="FFA5A5A5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" fontId="6" fillId="6" borderId="8" xfId="0" applyNumberFormat="1" applyFont="1" applyFill="1" applyBorder="1" applyAlignment="1">
      <alignment horizontal="center" vertical="center"/>
    </xf>
    <xf numFmtId="1" fontId="6" fillId="7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8" borderId="8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0" fontId="10" fillId="0" borderId="8" xfId="0" applyNumberFormat="1" applyFont="1" applyBorder="1" applyAlignment="1">
      <alignment horizontal="center" vertical="center"/>
    </xf>
    <xf numFmtId="4" fontId="0" fillId="9" borderId="8" xfId="0" applyNumberFormat="1" applyFont="1" applyFill="1" applyBorder="1" applyAlignment="1">
      <alignment horizontal="right" vertical="center" wrapText="1"/>
    </xf>
    <xf numFmtId="4" fontId="0" fillId="9" borderId="8" xfId="0" applyNumberFormat="1" applyFont="1" applyFill="1" applyBorder="1" applyAlignment="1">
      <alignment horizontal="right" vertical="center"/>
    </xf>
    <xf numFmtId="10" fontId="10" fillId="0" borderId="8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11" fillId="0" borderId="0" xfId="0" applyFont="1"/>
    <xf numFmtId="0" fontId="6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10" fontId="10" fillId="0" borderId="2" xfId="0" applyNumberFormat="1" applyFont="1" applyBorder="1" applyAlignment="1">
      <alignment horizontal="right" vertical="center"/>
    </xf>
    <xf numFmtId="0" fontId="5" fillId="9" borderId="7" xfId="0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/>
    </xf>
    <xf numFmtId="10" fontId="6" fillId="9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6" fillId="0" borderId="7" xfId="0" applyNumberFormat="1" applyFont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top"/>
    </xf>
    <xf numFmtId="10" fontId="8" fillId="0" borderId="14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1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/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164" fontId="1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 applyProtection="1">
      <alignment horizontal="center" vertical="center" wrapText="1"/>
      <protection locked="0"/>
    </xf>
    <xf numFmtId="0" fontId="7" fillId="13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left" vertical="center" wrapText="1"/>
    </xf>
    <xf numFmtId="0" fontId="14" fillId="13" borderId="19" xfId="0" applyFont="1" applyFill="1" applyBorder="1" applyAlignment="1" applyProtection="1">
      <alignment horizontal="center" vertical="center" wrapText="1"/>
      <protection locked="0"/>
    </xf>
    <xf numFmtId="0" fontId="9" fillId="13" borderId="8" xfId="0" applyFont="1" applyFill="1" applyBorder="1" applyAlignment="1">
      <alignment horizontal="center" vertical="center" wrapText="1"/>
    </xf>
    <xf numFmtId="0" fontId="15" fillId="13" borderId="19" xfId="0" applyFont="1" applyFill="1" applyBorder="1" applyAlignment="1" applyProtection="1">
      <alignment horizontal="center" vertical="center" wrapText="1"/>
      <protection locked="0"/>
    </xf>
    <xf numFmtId="164" fontId="15" fillId="13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14" borderId="8" xfId="0" applyNumberFormat="1" applyFont="1" applyFill="1" applyBorder="1" applyAlignment="1">
      <alignment horizontal="center" vertical="center" wrapText="1"/>
    </xf>
    <xf numFmtId="0" fontId="14" fillId="13" borderId="20" xfId="0" applyFont="1" applyFill="1" applyBorder="1" applyAlignment="1" applyProtection="1">
      <alignment horizontal="center" vertical="center" wrapText="1"/>
      <protection locked="0"/>
    </xf>
    <xf numFmtId="0" fontId="14" fillId="13" borderId="20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8" fillId="0" borderId="0" xfId="0" applyFont="1" applyAlignment="1"/>
    <xf numFmtId="0" fontId="10" fillId="13" borderId="23" xfId="0" applyFont="1" applyFill="1" applyBorder="1" applyAlignment="1"/>
    <xf numFmtId="0" fontId="10" fillId="12" borderId="23" xfId="0" applyFont="1" applyFill="1" applyBorder="1" applyAlignment="1"/>
    <xf numFmtId="0" fontId="15" fillId="12" borderId="19" xfId="0" applyFont="1" applyFill="1" applyBorder="1" applyAlignment="1" applyProtection="1">
      <alignment horizontal="center" vertical="center" wrapText="1"/>
      <protection locked="0"/>
    </xf>
    <xf numFmtId="0" fontId="15" fillId="15" borderId="19" xfId="0" applyFont="1" applyFill="1" applyBorder="1" applyAlignment="1" applyProtection="1">
      <alignment horizontal="center" vertical="center" wrapText="1"/>
      <protection locked="0"/>
    </xf>
    <xf numFmtId="0" fontId="10" fillId="15" borderId="23" xfId="0" applyFont="1" applyFill="1" applyBorder="1" applyAlignment="1"/>
    <xf numFmtId="0" fontId="18" fillId="11" borderId="23" xfId="0" applyFont="1" applyFill="1" applyBorder="1" applyAlignment="1"/>
    <xf numFmtId="0" fontId="18" fillId="0" borderId="18" xfId="0" applyFont="1" applyFill="1" applyBorder="1" applyAlignment="1"/>
    <xf numFmtId="10" fontId="10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4" fontId="10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4" fillId="0" borderId="21" xfId="0" applyFont="1" applyBorder="1"/>
    <xf numFmtId="9" fontId="10" fillId="9" borderId="16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7" xfId="0" applyFont="1" applyBorder="1"/>
  </cellXfs>
  <cellStyles count="1">
    <cellStyle name="Normal" xfId="0" builtinId="0"/>
  </cellStyles>
  <dxfs count="50"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BH-RB/Plano%202020-2023/Formato%20da%20CRHi/Vers&#227;o%2004.12.19/5_Planilha_PAPI_2020_2023_v05_12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ion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tabSelected="1" zoomScale="70" zoomScaleNormal="70" zoomScaleSheetLayoutView="70" workbookViewId="0">
      <pane xSplit="3" ySplit="8" topLeftCell="I9" activePane="bottomRight" state="frozen"/>
      <selection pane="topRight" activeCell="D1" sqref="D1"/>
      <selection pane="bottomLeft" activeCell="A2" sqref="A2"/>
      <selection pane="bottomRight" activeCell="J63" sqref="J63"/>
    </sheetView>
  </sheetViews>
  <sheetFormatPr defaultColWidth="12.625" defaultRowHeight="15" customHeight="1" x14ac:dyDescent="0.2"/>
  <cols>
    <col min="1" max="1" width="22.125" customWidth="1"/>
    <col min="2" max="3" width="31.25" customWidth="1"/>
    <col min="4" max="7" width="13.75" customWidth="1"/>
    <col min="8" max="10" width="35.625" customWidth="1"/>
    <col min="11" max="16" width="13.75" customWidth="1"/>
    <col min="17" max="17" width="13.625" bestFit="1" customWidth="1"/>
    <col min="18" max="18" width="24.25" customWidth="1"/>
    <col min="19" max="19" width="23.375" customWidth="1"/>
    <col min="20" max="28" width="7.75" customWidth="1"/>
  </cols>
  <sheetData>
    <row r="1" spans="1:28" ht="15" customHeight="1" x14ac:dyDescent="0.25">
      <c r="A1" s="96" t="s">
        <v>370</v>
      </c>
    </row>
    <row r="2" spans="1:28" ht="15" customHeight="1" x14ac:dyDescent="0.25">
      <c r="A2" s="96" t="s">
        <v>371</v>
      </c>
    </row>
    <row r="3" spans="1:28" ht="15" customHeight="1" x14ac:dyDescent="0.25">
      <c r="A3" s="98"/>
      <c r="B3" s="97" t="s">
        <v>372</v>
      </c>
    </row>
    <row r="4" spans="1:28" ht="15" customHeight="1" x14ac:dyDescent="0.25">
      <c r="A4" s="99"/>
      <c r="B4" s="97" t="s">
        <v>373</v>
      </c>
    </row>
    <row r="5" spans="1:28" ht="15" customHeight="1" x14ac:dyDescent="0.25">
      <c r="A5" s="102"/>
      <c r="B5" s="97" t="s">
        <v>374</v>
      </c>
    </row>
    <row r="6" spans="1:28" ht="15" customHeight="1" x14ac:dyDescent="0.2">
      <c r="A6" s="103"/>
      <c r="B6" s="104" t="s">
        <v>375</v>
      </c>
    </row>
    <row r="7" spans="1:28" ht="15" customHeight="1" thickBot="1" x14ac:dyDescent="0.25">
      <c r="A7" s="104"/>
      <c r="B7" s="104"/>
    </row>
    <row r="8" spans="1:28" ht="82.5" customHeight="1" thickBot="1" x14ac:dyDescent="0.25">
      <c r="A8" s="1" t="s">
        <v>0</v>
      </c>
      <c r="B8" s="2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85" t="s">
        <v>376</v>
      </c>
      <c r="J8" s="85" t="s">
        <v>377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6" t="s">
        <v>14</v>
      </c>
      <c r="Q8" s="6" t="s">
        <v>15</v>
      </c>
      <c r="R8" s="83"/>
      <c r="S8" s="8"/>
      <c r="T8" s="7"/>
      <c r="U8" s="8"/>
      <c r="V8" s="8"/>
      <c r="W8" s="8"/>
      <c r="X8" s="8"/>
      <c r="Y8" s="8"/>
      <c r="Z8" s="8"/>
      <c r="AA8" s="8"/>
      <c r="AB8" s="8"/>
    </row>
    <row r="9" spans="1:28" ht="51.75" thickBot="1" x14ac:dyDescent="0.25">
      <c r="A9" s="11" t="s">
        <v>31</v>
      </c>
      <c r="B9" s="76" t="s">
        <v>297</v>
      </c>
      <c r="C9" s="76" t="s">
        <v>296</v>
      </c>
      <c r="D9" s="19" t="s">
        <v>204</v>
      </c>
      <c r="E9" s="76">
        <v>11</v>
      </c>
      <c r="F9" s="79" t="s">
        <v>187</v>
      </c>
      <c r="G9" s="20" t="s">
        <v>199</v>
      </c>
      <c r="H9" s="79" t="s">
        <v>267</v>
      </c>
      <c r="I9" s="100" t="s">
        <v>346</v>
      </c>
      <c r="J9" s="79"/>
      <c r="K9" s="80">
        <v>450000</v>
      </c>
      <c r="L9" s="80"/>
      <c r="M9" s="80"/>
      <c r="N9" s="80"/>
      <c r="O9" s="22">
        <f t="shared" ref="O9:O40" si="0">SUM(K9:N9)</f>
        <v>450000</v>
      </c>
      <c r="P9" s="19" t="s">
        <v>25</v>
      </c>
      <c r="Q9" s="76"/>
      <c r="R9" s="81"/>
      <c r="S9" s="26"/>
      <c r="T9" s="27"/>
      <c r="U9" s="28"/>
      <c r="V9" s="28"/>
      <c r="W9" s="28"/>
      <c r="X9" s="28"/>
      <c r="Y9" s="28"/>
      <c r="Z9" s="28"/>
      <c r="AA9" s="28"/>
      <c r="AB9" s="28"/>
    </row>
    <row r="10" spans="1:28" ht="42" customHeight="1" thickBot="1" x14ac:dyDescent="0.25">
      <c r="A10" s="88" t="s">
        <v>31</v>
      </c>
      <c r="B10" s="89" t="s">
        <v>208</v>
      </c>
      <c r="C10" s="89" t="s">
        <v>298</v>
      </c>
      <c r="D10" s="90" t="s">
        <v>204</v>
      </c>
      <c r="E10" s="89">
        <v>11</v>
      </c>
      <c r="F10" s="87" t="s">
        <v>187</v>
      </c>
      <c r="G10" s="87" t="s">
        <v>199</v>
      </c>
      <c r="H10" s="91" t="s">
        <v>267</v>
      </c>
      <c r="I10" s="91"/>
      <c r="J10" s="91"/>
      <c r="K10" s="92">
        <v>450000</v>
      </c>
      <c r="L10" s="92">
        <v>450000</v>
      </c>
      <c r="M10" s="92">
        <v>465300</v>
      </c>
      <c r="N10" s="92">
        <v>450000</v>
      </c>
      <c r="O10" s="93">
        <f t="shared" si="0"/>
        <v>1815300</v>
      </c>
      <c r="P10" s="87" t="s">
        <v>19</v>
      </c>
      <c r="Q10" s="89" t="s">
        <v>285</v>
      </c>
      <c r="R10" s="26"/>
      <c r="S10" s="26"/>
      <c r="T10" s="27"/>
      <c r="U10" s="28"/>
      <c r="V10" s="28"/>
      <c r="W10" s="28"/>
      <c r="X10" s="28"/>
      <c r="Y10" s="28"/>
      <c r="Z10" s="28"/>
      <c r="AA10" s="28"/>
      <c r="AB10" s="28"/>
    </row>
    <row r="11" spans="1:28" ht="51.75" thickBot="1" x14ac:dyDescent="0.25">
      <c r="A11" s="11" t="s">
        <v>31</v>
      </c>
      <c r="B11" s="76" t="s">
        <v>209</v>
      </c>
      <c r="C11" s="76" t="s">
        <v>339</v>
      </c>
      <c r="D11" s="19" t="s">
        <v>204</v>
      </c>
      <c r="E11" s="76">
        <v>11</v>
      </c>
      <c r="F11" s="24" t="s">
        <v>187</v>
      </c>
      <c r="G11" s="24" t="s">
        <v>191</v>
      </c>
      <c r="H11" s="79" t="s">
        <v>268</v>
      </c>
      <c r="I11" s="100" t="s">
        <v>348</v>
      </c>
      <c r="J11" s="100" t="s">
        <v>356</v>
      </c>
      <c r="K11" s="80">
        <v>436400</v>
      </c>
      <c r="L11" s="80">
        <v>300000</v>
      </c>
      <c r="M11" s="80">
        <v>350000</v>
      </c>
      <c r="N11" s="80">
        <v>350000</v>
      </c>
      <c r="O11" s="22">
        <f t="shared" si="0"/>
        <v>1436400</v>
      </c>
      <c r="P11" s="24" t="s">
        <v>25</v>
      </c>
      <c r="Q11" s="76" t="str">
        <f t="shared" ref="Q11:Q58" si="1">IF(P11="outra","Especifique a fonte aqui","")</f>
        <v/>
      </c>
      <c r="R11" s="26"/>
      <c r="S11" s="26"/>
      <c r="T11" s="27"/>
      <c r="U11" s="28"/>
      <c r="V11" s="28"/>
      <c r="W11" s="28"/>
      <c r="X11" s="28"/>
      <c r="Y11" s="28"/>
      <c r="Z11" s="28"/>
      <c r="AA11" s="28"/>
      <c r="AB11" s="28"/>
    </row>
    <row r="12" spans="1:28" ht="39" thickBot="1" x14ac:dyDescent="0.25">
      <c r="A12" s="38" t="s">
        <v>31</v>
      </c>
      <c r="B12" s="76" t="s">
        <v>299</v>
      </c>
      <c r="C12" s="76" t="s">
        <v>300</v>
      </c>
      <c r="D12" s="19" t="s">
        <v>204</v>
      </c>
      <c r="E12" s="76">
        <v>11</v>
      </c>
      <c r="F12" s="24" t="s">
        <v>187</v>
      </c>
      <c r="G12" s="24" t="s">
        <v>196</v>
      </c>
      <c r="H12" s="79" t="s">
        <v>268</v>
      </c>
      <c r="I12" s="79"/>
      <c r="J12" s="79"/>
      <c r="K12" s="80"/>
      <c r="L12" s="80"/>
      <c r="M12" s="80">
        <v>250000</v>
      </c>
      <c r="N12" s="80"/>
      <c r="O12" s="22">
        <f t="shared" si="0"/>
        <v>250000</v>
      </c>
      <c r="P12" s="24" t="s">
        <v>26</v>
      </c>
      <c r="Q12" s="76" t="str">
        <f t="shared" si="1"/>
        <v/>
      </c>
      <c r="R12" s="26"/>
      <c r="S12" s="26"/>
      <c r="T12" s="27"/>
      <c r="U12" s="28"/>
      <c r="V12" s="28"/>
      <c r="W12" s="28"/>
      <c r="X12" s="28"/>
      <c r="Y12" s="28"/>
      <c r="Z12" s="28"/>
      <c r="AA12" s="28"/>
      <c r="AB12" s="28"/>
    </row>
    <row r="13" spans="1:28" ht="24.75" customHeight="1" thickBot="1" x14ac:dyDescent="0.25">
      <c r="A13" s="88" t="s">
        <v>31</v>
      </c>
      <c r="B13" s="89" t="s">
        <v>301</v>
      </c>
      <c r="C13" s="89" t="s">
        <v>302</v>
      </c>
      <c r="D13" s="90" t="s">
        <v>204</v>
      </c>
      <c r="E13" s="89">
        <v>11</v>
      </c>
      <c r="F13" s="87" t="s">
        <v>187</v>
      </c>
      <c r="G13" s="87" t="s">
        <v>196</v>
      </c>
      <c r="H13" s="91" t="s">
        <v>269</v>
      </c>
      <c r="I13" s="91"/>
      <c r="J13" s="91"/>
      <c r="K13" s="92"/>
      <c r="L13" s="92">
        <v>0</v>
      </c>
      <c r="M13" s="92">
        <v>0</v>
      </c>
      <c r="N13" s="92">
        <v>0</v>
      </c>
      <c r="O13" s="93">
        <f t="shared" si="0"/>
        <v>0</v>
      </c>
      <c r="P13" s="87" t="s">
        <v>19</v>
      </c>
      <c r="Q13" s="89" t="s">
        <v>286</v>
      </c>
      <c r="R13" s="26"/>
      <c r="S13" s="26"/>
      <c r="T13" s="27"/>
      <c r="U13" s="28"/>
      <c r="V13" s="28"/>
      <c r="W13" s="28"/>
      <c r="X13" s="28"/>
      <c r="Y13" s="28"/>
      <c r="Z13" s="28"/>
      <c r="AA13" s="28"/>
      <c r="AB13" s="28"/>
    </row>
    <row r="14" spans="1:28" ht="70.5" customHeight="1" thickBot="1" x14ac:dyDescent="0.25">
      <c r="A14" s="38" t="s">
        <v>31</v>
      </c>
      <c r="B14" s="76" t="s">
        <v>210</v>
      </c>
      <c r="C14" s="76" t="s">
        <v>211</v>
      </c>
      <c r="D14" s="19" t="s">
        <v>204</v>
      </c>
      <c r="E14" s="76">
        <v>11</v>
      </c>
      <c r="F14" s="24" t="s">
        <v>187</v>
      </c>
      <c r="G14" s="24" t="s">
        <v>196</v>
      </c>
      <c r="H14" s="79" t="s">
        <v>268</v>
      </c>
      <c r="I14" s="100" t="s">
        <v>349</v>
      </c>
      <c r="J14" s="79"/>
      <c r="K14" s="80">
        <v>150000</v>
      </c>
      <c r="L14" s="80"/>
      <c r="M14" s="80"/>
      <c r="N14" s="80"/>
      <c r="O14" s="22">
        <f t="shared" si="0"/>
        <v>150000</v>
      </c>
      <c r="P14" s="24" t="s">
        <v>26</v>
      </c>
      <c r="Q14" s="76"/>
      <c r="R14" s="26"/>
      <c r="S14" s="26"/>
      <c r="T14" s="27"/>
      <c r="U14" s="28"/>
      <c r="V14" s="28"/>
      <c r="W14" s="28"/>
      <c r="X14" s="28"/>
      <c r="Y14" s="28"/>
      <c r="Z14" s="28"/>
      <c r="AA14" s="28"/>
      <c r="AB14" s="28"/>
    </row>
    <row r="15" spans="1:28" ht="26.25" thickBot="1" x14ac:dyDescent="0.25">
      <c r="A15" s="38" t="s">
        <v>31</v>
      </c>
      <c r="B15" s="76" t="s">
        <v>303</v>
      </c>
      <c r="C15" s="76" t="s">
        <v>304</v>
      </c>
      <c r="D15" s="19" t="s">
        <v>204</v>
      </c>
      <c r="E15" s="76">
        <v>11</v>
      </c>
      <c r="F15" s="24" t="s">
        <v>187</v>
      </c>
      <c r="G15" s="24" t="s">
        <v>196</v>
      </c>
      <c r="H15" s="79" t="s">
        <v>268</v>
      </c>
      <c r="I15" s="79"/>
      <c r="J15" s="79"/>
      <c r="K15" s="80"/>
      <c r="L15" s="80"/>
      <c r="M15" s="80">
        <v>300000</v>
      </c>
      <c r="N15" s="80"/>
      <c r="O15" s="22">
        <f t="shared" si="0"/>
        <v>300000</v>
      </c>
      <c r="P15" s="24" t="s">
        <v>26</v>
      </c>
      <c r="Q15" s="76" t="str">
        <f t="shared" si="1"/>
        <v/>
      </c>
      <c r="R15" s="26"/>
      <c r="S15" s="26"/>
      <c r="T15" s="27"/>
      <c r="U15" s="28"/>
      <c r="V15" s="28"/>
      <c r="W15" s="28"/>
      <c r="X15" s="28"/>
      <c r="Y15" s="28"/>
      <c r="Z15" s="28"/>
      <c r="AA15" s="28"/>
      <c r="AB15" s="28"/>
    </row>
    <row r="16" spans="1:28" ht="51.75" thickBot="1" x14ac:dyDescent="0.25">
      <c r="A16" s="88" t="s">
        <v>31</v>
      </c>
      <c r="B16" s="94" t="s">
        <v>322</v>
      </c>
      <c r="C16" s="94" t="s">
        <v>305</v>
      </c>
      <c r="D16" s="90" t="s">
        <v>204</v>
      </c>
      <c r="E16" s="89">
        <v>11</v>
      </c>
      <c r="F16" s="87" t="s">
        <v>187</v>
      </c>
      <c r="G16" s="87" t="s">
        <v>196</v>
      </c>
      <c r="H16" s="91" t="s">
        <v>270</v>
      </c>
      <c r="I16" s="91"/>
      <c r="J16" s="91"/>
      <c r="K16" s="92">
        <v>300000</v>
      </c>
      <c r="L16" s="92"/>
      <c r="M16" s="92"/>
      <c r="N16" s="92"/>
      <c r="O16" s="93">
        <f t="shared" si="0"/>
        <v>300000</v>
      </c>
      <c r="P16" s="87" t="s">
        <v>19</v>
      </c>
      <c r="Q16" s="89" t="s">
        <v>287</v>
      </c>
      <c r="R16" s="26"/>
      <c r="S16" s="26"/>
      <c r="T16" s="27"/>
      <c r="U16" s="28"/>
      <c r="V16" s="28"/>
      <c r="W16" s="28"/>
      <c r="X16" s="28"/>
      <c r="Y16" s="28"/>
      <c r="Z16" s="28"/>
      <c r="AA16" s="28"/>
      <c r="AB16" s="28"/>
    </row>
    <row r="17" spans="1:28" ht="39" thickBot="1" x14ac:dyDescent="0.25">
      <c r="A17" s="38" t="s">
        <v>31</v>
      </c>
      <c r="B17" s="77" t="s">
        <v>344</v>
      </c>
      <c r="C17" s="77" t="s">
        <v>345</v>
      </c>
      <c r="D17" s="19" t="s">
        <v>204</v>
      </c>
      <c r="E17" s="76">
        <v>11</v>
      </c>
      <c r="F17" s="24" t="s">
        <v>187</v>
      </c>
      <c r="G17" s="24" t="s">
        <v>191</v>
      </c>
      <c r="H17" s="79" t="s">
        <v>268</v>
      </c>
      <c r="I17" s="79"/>
      <c r="J17" s="100" t="s">
        <v>362</v>
      </c>
      <c r="K17" s="80"/>
      <c r="L17" s="80">
        <v>330000</v>
      </c>
      <c r="M17" s="80"/>
      <c r="N17" s="80"/>
      <c r="O17" s="22">
        <f t="shared" si="0"/>
        <v>330000</v>
      </c>
      <c r="P17" s="24" t="s">
        <v>26</v>
      </c>
      <c r="Q17" s="76"/>
      <c r="R17" s="26"/>
      <c r="S17" s="26"/>
      <c r="T17" s="27"/>
      <c r="U17" s="28"/>
      <c r="V17" s="28"/>
      <c r="W17" s="28"/>
      <c r="X17" s="28"/>
      <c r="Y17" s="28"/>
      <c r="Z17" s="28"/>
      <c r="AA17" s="28"/>
      <c r="AB17" s="28"/>
    </row>
    <row r="18" spans="1:28" ht="39" thickBot="1" x14ac:dyDescent="0.25">
      <c r="A18" s="88" t="s">
        <v>36</v>
      </c>
      <c r="B18" s="95" t="s">
        <v>323</v>
      </c>
      <c r="C18" s="95" t="s">
        <v>212</v>
      </c>
      <c r="D18" s="90" t="s">
        <v>206</v>
      </c>
      <c r="E18" s="89" t="s">
        <v>260</v>
      </c>
      <c r="F18" s="87" t="s">
        <v>187</v>
      </c>
      <c r="G18" s="87" t="s">
        <v>196</v>
      </c>
      <c r="H18" s="91" t="s">
        <v>271</v>
      </c>
      <c r="I18" s="91"/>
      <c r="J18" s="91"/>
      <c r="K18" s="92">
        <v>0</v>
      </c>
      <c r="L18" s="92">
        <v>0</v>
      </c>
      <c r="M18" s="92">
        <v>0</v>
      </c>
      <c r="N18" s="92">
        <v>0</v>
      </c>
      <c r="O18" s="93">
        <f t="shared" si="0"/>
        <v>0</v>
      </c>
      <c r="P18" s="87" t="s">
        <v>19</v>
      </c>
      <c r="Q18" s="89" t="s">
        <v>288</v>
      </c>
      <c r="R18" s="26"/>
      <c r="S18" s="26"/>
      <c r="T18" s="27"/>
      <c r="U18" s="28"/>
      <c r="V18" s="28"/>
      <c r="W18" s="28"/>
      <c r="X18" s="28"/>
      <c r="Y18" s="28"/>
      <c r="Z18" s="28"/>
      <c r="AA18" s="28"/>
      <c r="AB18" s="28"/>
    </row>
    <row r="19" spans="1:28" ht="39" thickBot="1" x14ac:dyDescent="0.25">
      <c r="A19" s="88" t="s">
        <v>36</v>
      </c>
      <c r="B19" s="89" t="s">
        <v>213</v>
      </c>
      <c r="C19" s="89" t="s">
        <v>214</v>
      </c>
      <c r="D19" s="90" t="s">
        <v>203</v>
      </c>
      <c r="E19" s="89" t="s">
        <v>261</v>
      </c>
      <c r="F19" s="87" t="s">
        <v>187</v>
      </c>
      <c r="G19" s="87" t="s">
        <v>196</v>
      </c>
      <c r="H19" s="91" t="s">
        <v>272</v>
      </c>
      <c r="I19" s="91"/>
      <c r="J19" s="91"/>
      <c r="K19" s="92"/>
      <c r="L19" s="92"/>
      <c r="M19" s="92"/>
      <c r="N19" s="92">
        <v>400000</v>
      </c>
      <c r="O19" s="93">
        <f t="shared" si="0"/>
        <v>400000</v>
      </c>
      <c r="P19" s="87" t="s">
        <v>19</v>
      </c>
      <c r="Q19" s="89" t="s">
        <v>286</v>
      </c>
      <c r="R19" s="26"/>
      <c r="S19" s="26"/>
      <c r="T19" s="27"/>
      <c r="U19" s="28"/>
      <c r="V19" s="28"/>
      <c r="W19" s="28"/>
      <c r="X19" s="28"/>
      <c r="Y19" s="28"/>
      <c r="Z19" s="28"/>
      <c r="AA19" s="28"/>
      <c r="AB19" s="28"/>
    </row>
    <row r="20" spans="1:28" ht="51.75" thickBot="1" x14ac:dyDescent="0.25">
      <c r="A20" s="88" t="s">
        <v>36</v>
      </c>
      <c r="B20" s="89" t="s">
        <v>324</v>
      </c>
      <c r="C20" s="89" t="s">
        <v>215</v>
      </c>
      <c r="D20" s="90" t="s">
        <v>204</v>
      </c>
      <c r="E20" s="89">
        <v>11</v>
      </c>
      <c r="F20" s="87" t="s">
        <v>187</v>
      </c>
      <c r="G20" s="87" t="s">
        <v>196</v>
      </c>
      <c r="H20" s="91" t="s">
        <v>273</v>
      </c>
      <c r="I20" s="91"/>
      <c r="J20" s="91"/>
      <c r="K20" s="92"/>
      <c r="L20" s="92"/>
      <c r="M20" s="92">
        <v>200000</v>
      </c>
      <c r="N20" s="92"/>
      <c r="O20" s="93">
        <f t="shared" si="0"/>
        <v>200000</v>
      </c>
      <c r="P20" s="87" t="s">
        <v>19</v>
      </c>
      <c r="Q20" s="89" t="s">
        <v>289</v>
      </c>
      <c r="R20" s="26"/>
      <c r="S20" s="26"/>
      <c r="T20" s="27"/>
      <c r="U20" s="28"/>
      <c r="V20" s="28"/>
      <c r="W20" s="28"/>
      <c r="X20" s="28"/>
      <c r="Y20" s="28"/>
      <c r="Z20" s="28"/>
      <c r="AA20" s="28"/>
      <c r="AB20" s="28"/>
    </row>
    <row r="21" spans="1:28" ht="64.5" thickBot="1" x14ac:dyDescent="0.25">
      <c r="A21" s="88" t="s">
        <v>36</v>
      </c>
      <c r="B21" s="89" t="s">
        <v>325</v>
      </c>
      <c r="C21" s="89" t="s">
        <v>216</v>
      </c>
      <c r="D21" s="90" t="s">
        <v>204</v>
      </c>
      <c r="E21" s="89">
        <v>11</v>
      </c>
      <c r="F21" s="87" t="s">
        <v>187</v>
      </c>
      <c r="G21" s="87" t="s">
        <v>196</v>
      </c>
      <c r="H21" s="91" t="s">
        <v>274</v>
      </c>
      <c r="I21" s="91"/>
      <c r="J21" s="91"/>
      <c r="K21" s="92"/>
      <c r="L21" s="92">
        <v>0</v>
      </c>
      <c r="M21" s="92"/>
      <c r="N21" s="92"/>
      <c r="O21" s="93">
        <f t="shared" si="0"/>
        <v>0</v>
      </c>
      <c r="P21" s="87" t="s">
        <v>19</v>
      </c>
      <c r="Q21" s="89" t="s">
        <v>286</v>
      </c>
      <c r="R21" s="26"/>
      <c r="S21" s="26"/>
      <c r="T21" s="27"/>
      <c r="U21" s="28"/>
      <c r="V21" s="28"/>
      <c r="W21" s="28"/>
      <c r="X21" s="28"/>
      <c r="Y21" s="28"/>
      <c r="Z21" s="28"/>
      <c r="AA21" s="28"/>
      <c r="AB21" s="28"/>
    </row>
    <row r="22" spans="1:28" ht="32.25" customHeight="1" thickBot="1" x14ac:dyDescent="0.25">
      <c r="A22" s="38" t="s">
        <v>37</v>
      </c>
      <c r="B22" s="76" t="s">
        <v>306</v>
      </c>
      <c r="C22" s="76" t="s">
        <v>307</v>
      </c>
      <c r="D22" s="19" t="s">
        <v>203</v>
      </c>
      <c r="E22" s="76" t="s">
        <v>262</v>
      </c>
      <c r="F22" s="24" t="s">
        <v>187</v>
      </c>
      <c r="G22" s="24" t="s">
        <v>196</v>
      </c>
      <c r="H22" s="79" t="s">
        <v>275</v>
      </c>
      <c r="I22" s="79"/>
      <c r="J22" s="79"/>
      <c r="K22" s="80"/>
      <c r="L22" s="80"/>
      <c r="M22" s="80"/>
      <c r="N22" s="80">
        <v>260000</v>
      </c>
      <c r="O22" s="22">
        <f t="shared" si="0"/>
        <v>260000</v>
      </c>
      <c r="P22" s="24" t="s">
        <v>26</v>
      </c>
      <c r="Q22" s="76" t="str">
        <f t="shared" si="1"/>
        <v/>
      </c>
      <c r="R22" s="26"/>
      <c r="S22" s="26"/>
      <c r="T22" s="27"/>
      <c r="U22" s="28"/>
      <c r="V22" s="28"/>
      <c r="W22" s="28"/>
      <c r="X22" s="28"/>
      <c r="Y22" s="28"/>
      <c r="Z22" s="28"/>
      <c r="AA22" s="28"/>
      <c r="AB22" s="28"/>
    </row>
    <row r="23" spans="1:28" ht="66" customHeight="1" thickBot="1" x14ac:dyDescent="0.25">
      <c r="A23" s="38" t="s">
        <v>38</v>
      </c>
      <c r="B23" s="76" t="s">
        <v>343</v>
      </c>
      <c r="C23" s="76" t="s">
        <v>217</v>
      </c>
      <c r="D23" s="19" t="s">
        <v>204</v>
      </c>
      <c r="E23" s="76">
        <v>11</v>
      </c>
      <c r="F23" s="24" t="s">
        <v>187</v>
      </c>
      <c r="G23" s="24" t="s">
        <v>196</v>
      </c>
      <c r="H23" s="79" t="s">
        <v>276</v>
      </c>
      <c r="I23" s="79"/>
      <c r="J23" s="100" t="s">
        <v>357</v>
      </c>
      <c r="K23" s="80"/>
      <c r="L23" s="80">
        <v>250000</v>
      </c>
      <c r="M23" s="80">
        <v>250000</v>
      </c>
      <c r="N23" s="80"/>
      <c r="O23" s="22">
        <f t="shared" si="0"/>
        <v>500000</v>
      </c>
      <c r="P23" s="24" t="s">
        <v>25</v>
      </c>
      <c r="Q23" s="76"/>
      <c r="R23" s="26"/>
      <c r="S23" s="26"/>
      <c r="T23" s="27"/>
      <c r="U23" s="28"/>
      <c r="V23" s="28"/>
      <c r="W23" s="28"/>
      <c r="X23" s="28"/>
      <c r="Y23" s="28"/>
      <c r="Z23" s="28"/>
      <c r="AA23" s="28"/>
      <c r="AB23" s="28"/>
    </row>
    <row r="24" spans="1:28" ht="41.25" customHeight="1" thickBot="1" x14ac:dyDescent="0.25">
      <c r="A24" s="88" t="s">
        <v>38</v>
      </c>
      <c r="B24" s="89" t="s">
        <v>326</v>
      </c>
      <c r="C24" s="89" t="s">
        <v>311</v>
      </c>
      <c r="D24" s="90" t="s">
        <v>206</v>
      </c>
      <c r="E24" s="89" t="s">
        <v>263</v>
      </c>
      <c r="F24" s="87" t="s">
        <v>187</v>
      </c>
      <c r="G24" s="87" t="s">
        <v>196</v>
      </c>
      <c r="H24" s="91" t="s">
        <v>276</v>
      </c>
      <c r="I24" s="91"/>
      <c r="J24" s="91"/>
      <c r="K24" s="92"/>
      <c r="L24" s="92">
        <v>800000</v>
      </c>
      <c r="M24" s="92"/>
      <c r="N24" s="92"/>
      <c r="O24" s="93">
        <f t="shared" si="0"/>
        <v>800000</v>
      </c>
      <c r="P24" s="87" t="s">
        <v>19</v>
      </c>
      <c r="Q24" s="89" t="s">
        <v>276</v>
      </c>
      <c r="R24" s="26"/>
      <c r="S24" s="26"/>
      <c r="T24" s="27"/>
      <c r="U24" s="28"/>
      <c r="V24" s="28"/>
      <c r="W24" s="28"/>
      <c r="X24" s="28"/>
      <c r="Y24" s="28"/>
      <c r="Z24" s="28"/>
      <c r="AA24" s="28"/>
      <c r="AB24" s="28"/>
    </row>
    <row r="25" spans="1:28" ht="51.75" thickBot="1" x14ac:dyDescent="0.25">
      <c r="A25" s="88" t="s">
        <v>40</v>
      </c>
      <c r="B25" s="95" t="s">
        <v>218</v>
      </c>
      <c r="C25" s="95" t="s">
        <v>219</v>
      </c>
      <c r="D25" s="90" t="s">
        <v>206</v>
      </c>
      <c r="E25" s="89" t="s">
        <v>260</v>
      </c>
      <c r="F25" s="87" t="s">
        <v>187</v>
      </c>
      <c r="G25" s="87" t="s">
        <v>196</v>
      </c>
      <c r="H25" s="91" t="s">
        <v>277</v>
      </c>
      <c r="I25" s="91"/>
      <c r="J25" s="91"/>
      <c r="K25" s="92">
        <v>0</v>
      </c>
      <c r="L25" s="92">
        <v>0</v>
      </c>
      <c r="M25" s="92">
        <v>0</v>
      </c>
      <c r="N25" s="92">
        <v>0</v>
      </c>
      <c r="O25" s="93">
        <f t="shared" si="0"/>
        <v>0</v>
      </c>
      <c r="P25" s="87" t="s">
        <v>19</v>
      </c>
      <c r="Q25" s="89" t="s">
        <v>290</v>
      </c>
      <c r="R25" s="47"/>
      <c r="S25" s="47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51.75" thickBot="1" x14ac:dyDescent="0.25">
      <c r="A26" s="38" t="s">
        <v>44</v>
      </c>
      <c r="B26" s="78" t="s">
        <v>220</v>
      </c>
      <c r="C26" s="78" t="s">
        <v>221</v>
      </c>
      <c r="D26" s="19" t="s">
        <v>206</v>
      </c>
      <c r="E26" s="76" t="s">
        <v>260</v>
      </c>
      <c r="F26" s="24" t="s">
        <v>187</v>
      </c>
      <c r="G26" s="24" t="s">
        <v>196</v>
      </c>
      <c r="H26" s="79" t="s">
        <v>278</v>
      </c>
      <c r="I26" s="79"/>
      <c r="J26" s="86" t="s">
        <v>369</v>
      </c>
      <c r="K26" s="80"/>
      <c r="L26" s="80">
        <v>150000</v>
      </c>
      <c r="M26" s="80">
        <v>150000</v>
      </c>
      <c r="N26" s="80">
        <v>150000</v>
      </c>
      <c r="O26" s="22">
        <f t="shared" si="0"/>
        <v>450000</v>
      </c>
      <c r="P26" s="24" t="s">
        <v>26</v>
      </c>
      <c r="Q26" s="76" t="str">
        <f t="shared" si="1"/>
        <v/>
      </c>
      <c r="R26" s="47"/>
      <c r="S26" s="47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39" thickBot="1" x14ac:dyDescent="0.3">
      <c r="A27" s="88" t="s">
        <v>47</v>
      </c>
      <c r="B27" s="95" t="s">
        <v>222</v>
      </c>
      <c r="C27" s="95" t="s">
        <v>223</v>
      </c>
      <c r="D27" s="90" t="s">
        <v>206</v>
      </c>
      <c r="E27" s="89" t="s">
        <v>260</v>
      </c>
      <c r="F27" s="87" t="s">
        <v>187</v>
      </c>
      <c r="G27" s="87" t="s">
        <v>196</v>
      </c>
      <c r="H27" s="91" t="s">
        <v>279</v>
      </c>
      <c r="I27" s="91"/>
      <c r="J27" s="91"/>
      <c r="K27" s="92">
        <v>0</v>
      </c>
      <c r="L27" s="92">
        <v>0</v>
      </c>
      <c r="M27" s="92">
        <v>0</v>
      </c>
      <c r="N27" s="92">
        <v>0</v>
      </c>
      <c r="O27" s="93">
        <f t="shared" si="0"/>
        <v>0</v>
      </c>
      <c r="P27" s="87" t="s">
        <v>19</v>
      </c>
      <c r="Q27" s="89" t="s">
        <v>291</v>
      </c>
      <c r="R27" s="52"/>
      <c r="S27" s="52"/>
      <c r="T27" s="5"/>
      <c r="U27" s="5"/>
      <c r="V27" s="5"/>
      <c r="W27" s="5"/>
      <c r="X27" s="5"/>
      <c r="Y27" s="5"/>
      <c r="Z27" s="5"/>
      <c r="AA27" s="5"/>
      <c r="AB27" s="5"/>
    </row>
    <row r="28" spans="1:28" ht="64.5" customHeight="1" thickBot="1" x14ac:dyDescent="0.3">
      <c r="A28" s="38" t="s">
        <v>48</v>
      </c>
      <c r="B28" s="76" t="s">
        <v>225</v>
      </c>
      <c r="C28" s="76" t="s">
        <v>224</v>
      </c>
      <c r="D28" s="19" t="s">
        <v>204</v>
      </c>
      <c r="E28" s="76">
        <v>11</v>
      </c>
      <c r="F28" s="24" t="s">
        <v>187</v>
      </c>
      <c r="G28" s="24" t="s">
        <v>196</v>
      </c>
      <c r="H28" s="79" t="s">
        <v>276</v>
      </c>
      <c r="I28" s="79"/>
      <c r="J28" s="100" t="s">
        <v>363</v>
      </c>
      <c r="K28" s="80"/>
      <c r="L28" s="80">
        <v>270000</v>
      </c>
      <c r="M28" s="80"/>
      <c r="N28" s="80"/>
      <c r="O28" s="22">
        <f t="shared" si="0"/>
        <v>270000</v>
      </c>
      <c r="P28" s="24" t="s">
        <v>26</v>
      </c>
      <c r="Q28" s="76"/>
      <c r="R28" s="52"/>
      <c r="S28" s="52"/>
      <c r="T28" s="5"/>
      <c r="U28" s="5"/>
      <c r="V28" s="5"/>
      <c r="W28" s="5"/>
      <c r="X28" s="5"/>
      <c r="Y28" s="5"/>
      <c r="Z28" s="5"/>
      <c r="AA28" s="5"/>
      <c r="AB28" s="5"/>
    </row>
    <row r="29" spans="1:28" ht="56.25" customHeight="1" thickBot="1" x14ac:dyDescent="0.3">
      <c r="A29" s="88" t="s">
        <v>48</v>
      </c>
      <c r="B29" s="89" t="s">
        <v>313</v>
      </c>
      <c r="C29" s="89" t="s">
        <v>312</v>
      </c>
      <c r="D29" s="90" t="s">
        <v>203</v>
      </c>
      <c r="E29" s="89" t="s">
        <v>264</v>
      </c>
      <c r="F29" s="87" t="s">
        <v>187</v>
      </c>
      <c r="G29" s="87" t="s">
        <v>199</v>
      </c>
      <c r="H29" s="91" t="s">
        <v>320</v>
      </c>
      <c r="I29" s="91"/>
      <c r="J29" s="91"/>
      <c r="K29" s="92"/>
      <c r="L29" s="92">
        <v>350000</v>
      </c>
      <c r="M29" s="92"/>
      <c r="N29" s="92"/>
      <c r="O29" s="93">
        <f t="shared" si="0"/>
        <v>350000</v>
      </c>
      <c r="P29" s="87" t="s">
        <v>19</v>
      </c>
      <c r="Q29" s="89" t="s">
        <v>292</v>
      </c>
      <c r="R29" s="52"/>
      <c r="S29" s="52"/>
      <c r="T29" s="5"/>
      <c r="U29" s="5"/>
      <c r="V29" s="5"/>
      <c r="W29" s="5"/>
      <c r="X29" s="5"/>
      <c r="Y29" s="5"/>
      <c r="Z29" s="5"/>
      <c r="AA29" s="5"/>
      <c r="AB29" s="5"/>
    </row>
    <row r="30" spans="1:28" ht="39" thickBot="1" x14ac:dyDescent="0.3">
      <c r="A30" s="38" t="s">
        <v>50</v>
      </c>
      <c r="B30" s="76" t="s">
        <v>308</v>
      </c>
      <c r="C30" s="76" t="s">
        <v>309</v>
      </c>
      <c r="D30" s="19" t="s">
        <v>204</v>
      </c>
      <c r="E30" s="76">
        <v>11</v>
      </c>
      <c r="F30" s="79" t="s">
        <v>192</v>
      </c>
      <c r="G30" s="24" t="s">
        <v>199</v>
      </c>
      <c r="H30" s="79" t="s">
        <v>267</v>
      </c>
      <c r="I30" s="100" t="s">
        <v>355</v>
      </c>
      <c r="J30" s="100" t="s">
        <v>366</v>
      </c>
      <c r="K30" s="80">
        <v>2500000</v>
      </c>
      <c r="L30" s="80">
        <v>2300000</v>
      </c>
      <c r="M30" s="80">
        <v>2500000</v>
      </c>
      <c r="N30" s="80">
        <v>2500000</v>
      </c>
      <c r="O30" s="22">
        <f t="shared" si="0"/>
        <v>9800000</v>
      </c>
      <c r="P30" s="24" t="s">
        <v>26</v>
      </c>
      <c r="Q30" s="76" t="str">
        <f t="shared" si="1"/>
        <v/>
      </c>
      <c r="R30" s="52"/>
      <c r="S30" s="52"/>
      <c r="T30" s="5"/>
      <c r="U30" s="5"/>
      <c r="V30" s="5"/>
      <c r="W30" s="5"/>
      <c r="X30" s="5"/>
      <c r="Y30" s="5"/>
      <c r="Z30" s="5"/>
      <c r="AA30" s="5"/>
      <c r="AB30" s="5"/>
    </row>
    <row r="31" spans="1:28" ht="39" thickBot="1" x14ac:dyDescent="0.3">
      <c r="A31" s="38" t="s">
        <v>51</v>
      </c>
      <c r="B31" s="76" t="s">
        <v>310</v>
      </c>
      <c r="C31" s="76" t="s">
        <v>314</v>
      </c>
      <c r="D31" s="19" t="s">
        <v>204</v>
      </c>
      <c r="E31" s="76">
        <v>11</v>
      </c>
      <c r="F31" s="79" t="s">
        <v>192</v>
      </c>
      <c r="G31" s="24" t="s">
        <v>199</v>
      </c>
      <c r="H31" s="79" t="s">
        <v>267</v>
      </c>
      <c r="I31" s="100" t="s">
        <v>350</v>
      </c>
      <c r="J31" s="100" t="s">
        <v>364</v>
      </c>
      <c r="K31" s="80">
        <v>624400</v>
      </c>
      <c r="L31" s="80">
        <v>650000</v>
      </c>
      <c r="M31" s="80">
        <v>1039000</v>
      </c>
      <c r="N31" s="80">
        <v>1000000</v>
      </c>
      <c r="O31" s="22">
        <f t="shared" si="0"/>
        <v>3313400</v>
      </c>
      <c r="P31" s="24" t="s">
        <v>26</v>
      </c>
      <c r="Q31" s="76" t="str">
        <f t="shared" si="1"/>
        <v/>
      </c>
      <c r="R31" s="52"/>
      <c r="S31" s="52"/>
      <c r="T31" s="5"/>
      <c r="U31" s="5"/>
      <c r="V31" s="5"/>
      <c r="W31" s="5"/>
      <c r="X31" s="5"/>
      <c r="Y31" s="5"/>
      <c r="Z31" s="5"/>
      <c r="AA31" s="5"/>
      <c r="AB31" s="5"/>
    </row>
    <row r="32" spans="1:28" ht="39" thickBot="1" x14ac:dyDescent="0.3">
      <c r="A32" s="38" t="s">
        <v>53</v>
      </c>
      <c r="B32" s="76" t="s">
        <v>226</v>
      </c>
      <c r="C32" s="76" t="s">
        <v>337</v>
      </c>
      <c r="D32" s="19" t="s">
        <v>204</v>
      </c>
      <c r="E32" s="76">
        <v>11</v>
      </c>
      <c r="F32" s="79" t="s">
        <v>192</v>
      </c>
      <c r="G32" s="24" t="s">
        <v>199</v>
      </c>
      <c r="H32" s="79" t="s">
        <v>267</v>
      </c>
      <c r="I32" s="101" t="s">
        <v>351</v>
      </c>
      <c r="J32" s="79"/>
      <c r="K32" s="80">
        <v>500000</v>
      </c>
      <c r="L32" s="80"/>
      <c r="M32" s="80"/>
      <c r="N32" s="80"/>
      <c r="O32" s="22">
        <f t="shared" si="0"/>
        <v>500000</v>
      </c>
      <c r="P32" s="24" t="s">
        <v>26</v>
      </c>
      <c r="Q32" s="76"/>
      <c r="R32" s="52"/>
      <c r="S32" s="52"/>
      <c r="T32" s="5"/>
      <c r="U32" s="5"/>
      <c r="V32" s="5"/>
      <c r="W32" s="5"/>
      <c r="X32" s="5"/>
      <c r="Y32" s="5"/>
      <c r="Z32" s="5"/>
      <c r="AA32" s="5"/>
      <c r="AB32" s="5"/>
    </row>
    <row r="33" spans="1:28" ht="54.75" customHeight="1" thickBot="1" x14ac:dyDescent="0.3">
      <c r="A33" s="88" t="s">
        <v>53</v>
      </c>
      <c r="B33" s="89" t="s">
        <v>226</v>
      </c>
      <c r="C33" s="89" t="s">
        <v>338</v>
      </c>
      <c r="D33" s="90" t="s">
        <v>204</v>
      </c>
      <c r="E33" s="89">
        <v>11</v>
      </c>
      <c r="F33" s="91" t="s">
        <v>192</v>
      </c>
      <c r="G33" s="87" t="s">
        <v>199</v>
      </c>
      <c r="H33" s="91" t="s">
        <v>267</v>
      </c>
      <c r="I33" s="91"/>
      <c r="J33" s="91"/>
      <c r="K33" s="92">
        <v>0</v>
      </c>
      <c r="L33" s="92">
        <v>500000</v>
      </c>
      <c r="M33" s="92">
        <v>580000</v>
      </c>
      <c r="N33" s="92">
        <v>500000</v>
      </c>
      <c r="O33" s="93">
        <f t="shared" si="0"/>
        <v>1580000</v>
      </c>
      <c r="P33" s="87" t="s">
        <v>19</v>
      </c>
      <c r="Q33" s="89" t="s">
        <v>285</v>
      </c>
      <c r="R33" s="52"/>
      <c r="S33" s="52"/>
      <c r="T33" s="5"/>
      <c r="U33" s="5"/>
      <c r="V33" s="5"/>
      <c r="W33" s="5"/>
      <c r="X33" s="5"/>
      <c r="Y33" s="5"/>
      <c r="Z33" s="5"/>
      <c r="AA33" s="5"/>
      <c r="AB33" s="5"/>
    </row>
    <row r="34" spans="1:28" ht="51.75" thickBot="1" x14ac:dyDescent="0.3">
      <c r="A34" s="38" t="s">
        <v>57</v>
      </c>
      <c r="B34" s="76" t="s">
        <v>327</v>
      </c>
      <c r="C34" s="76" t="s">
        <v>315</v>
      </c>
      <c r="D34" s="19" t="s">
        <v>199</v>
      </c>
      <c r="E34" s="76" t="s">
        <v>265</v>
      </c>
      <c r="F34" s="79" t="s">
        <v>192</v>
      </c>
      <c r="G34" s="24" t="s">
        <v>199</v>
      </c>
      <c r="H34" s="79" t="s">
        <v>280</v>
      </c>
      <c r="I34" s="79"/>
      <c r="J34" s="100" t="s">
        <v>358</v>
      </c>
      <c r="K34" s="80"/>
      <c r="L34" s="80">
        <v>150000</v>
      </c>
      <c r="M34" s="80"/>
      <c r="N34" s="80">
        <v>150000</v>
      </c>
      <c r="O34" s="22">
        <f t="shared" si="0"/>
        <v>300000</v>
      </c>
      <c r="P34" s="24" t="s">
        <v>25</v>
      </c>
      <c r="Q34" s="76"/>
      <c r="R34" s="52"/>
      <c r="S34" s="52"/>
      <c r="T34" s="5"/>
      <c r="U34" s="5"/>
      <c r="V34" s="5"/>
      <c r="W34" s="5"/>
      <c r="X34" s="5"/>
      <c r="Y34" s="5"/>
      <c r="Z34" s="5"/>
      <c r="AA34" s="5"/>
      <c r="AB34" s="5"/>
    </row>
    <row r="35" spans="1:28" ht="24.75" customHeight="1" thickBot="1" x14ac:dyDescent="0.3">
      <c r="A35" s="88" t="s">
        <v>57</v>
      </c>
      <c r="B35" s="89" t="s">
        <v>227</v>
      </c>
      <c r="C35" s="89" t="s">
        <v>228</v>
      </c>
      <c r="D35" s="90" t="s">
        <v>199</v>
      </c>
      <c r="E35" s="89" t="s">
        <v>342</v>
      </c>
      <c r="F35" s="87" t="s">
        <v>192</v>
      </c>
      <c r="G35" s="87" t="s">
        <v>199</v>
      </c>
      <c r="H35" s="91" t="s">
        <v>281</v>
      </c>
      <c r="I35" s="91"/>
      <c r="J35" s="91"/>
      <c r="K35" s="92"/>
      <c r="L35" s="92"/>
      <c r="M35" s="92">
        <v>0</v>
      </c>
      <c r="N35" s="92"/>
      <c r="O35" s="93">
        <f t="shared" si="0"/>
        <v>0</v>
      </c>
      <c r="P35" s="87" t="s">
        <v>19</v>
      </c>
      <c r="Q35" s="89" t="s">
        <v>292</v>
      </c>
      <c r="R35" s="52"/>
      <c r="S35" s="52"/>
      <c r="T35" s="5"/>
      <c r="U35" s="5"/>
      <c r="V35" s="5"/>
      <c r="W35" s="5"/>
      <c r="X35" s="5"/>
      <c r="Y35" s="5"/>
      <c r="Z35" s="5"/>
      <c r="AA35" s="5"/>
      <c r="AB35" s="5"/>
    </row>
    <row r="36" spans="1:28" ht="77.25" thickBot="1" x14ac:dyDescent="0.3">
      <c r="A36" s="88" t="s">
        <v>57</v>
      </c>
      <c r="B36" s="89" t="s">
        <v>229</v>
      </c>
      <c r="C36" s="89" t="s">
        <v>230</v>
      </c>
      <c r="D36" s="90" t="s">
        <v>204</v>
      </c>
      <c r="E36" s="89">
        <v>11</v>
      </c>
      <c r="F36" s="87" t="s">
        <v>192</v>
      </c>
      <c r="G36" s="87" t="s">
        <v>191</v>
      </c>
      <c r="H36" s="91" t="s">
        <v>268</v>
      </c>
      <c r="I36" s="91"/>
      <c r="J36" s="91"/>
      <c r="K36" s="92">
        <v>300000</v>
      </c>
      <c r="L36" s="92"/>
      <c r="M36" s="92">
        <v>300000</v>
      </c>
      <c r="N36" s="92"/>
      <c r="O36" s="93">
        <f t="shared" si="0"/>
        <v>600000</v>
      </c>
      <c r="P36" s="87" t="s">
        <v>19</v>
      </c>
      <c r="Q36" s="89" t="s">
        <v>289</v>
      </c>
      <c r="R36" s="52"/>
      <c r="S36" s="52"/>
      <c r="T36" s="5"/>
      <c r="U36" s="5"/>
      <c r="V36" s="5"/>
      <c r="W36" s="5"/>
      <c r="X36" s="5"/>
      <c r="Y36" s="5"/>
      <c r="Z36" s="5"/>
      <c r="AA36" s="5"/>
      <c r="AB36" s="5"/>
    </row>
    <row r="37" spans="1:28" ht="31.5" customHeight="1" thickBot="1" x14ac:dyDescent="0.3">
      <c r="A37" s="38" t="s">
        <v>57</v>
      </c>
      <c r="B37" s="76" t="s">
        <v>231</v>
      </c>
      <c r="C37" s="76" t="s">
        <v>232</v>
      </c>
      <c r="D37" s="19" t="s">
        <v>204</v>
      </c>
      <c r="E37" s="76">
        <v>11</v>
      </c>
      <c r="F37" s="24" t="s">
        <v>192</v>
      </c>
      <c r="G37" s="24" t="s">
        <v>191</v>
      </c>
      <c r="H37" s="79" t="s">
        <v>268</v>
      </c>
      <c r="I37" s="79"/>
      <c r="J37" s="86" t="s">
        <v>368</v>
      </c>
      <c r="K37" s="80"/>
      <c r="L37" s="80">
        <v>200000</v>
      </c>
      <c r="M37" s="80"/>
      <c r="N37" s="80">
        <v>338000</v>
      </c>
      <c r="O37" s="22">
        <f t="shared" si="0"/>
        <v>538000</v>
      </c>
      <c r="P37" s="24" t="s">
        <v>25</v>
      </c>
      <c r="Q37" s="76"/>
      <c r="R37" s="52"/>
      <c r="S37" s="52"/>
      <c r="T37" s="5"/>
      <c r="U37" s="5"/>
      <c r="V37" s="5"/>
      <c r="W37" s="5"/>
      <c r="X37" s="5"/>
      <c r="Y37" s="5"/>
      <c r="Z37" s="5"/>
      <c r="AA37" s="5"/>
      <c r="AB37" s="5"/>
    </row>
    <row r="38" spans="1:28" ht="39" thickBot="1" x14ac:dyDescent="0.3">
      <c r="A38" s="38" t="s">
        <v>57</v>
      </c>
      <c r="B38" s="76" t="s">
        <v>233</v>
      </c>
      <c r="C38" s="76" t="s">
        <v>234</v>
      </c>
      <c r="D38" s="19" t="s">
        <v>204</v>
      </c>
      <c r="E38" s="76">
        <v>11</v>
      </c>
      <c r="F38" s="24" t="s">
        <v>192</v>
      </c>
      <c r="G38" s="24" t="s">
        <v>196</v>
      </c>
      <c r="H38" s="79" t="s">
        <v>282</v>
      </c>
      <c r="I38" s="100" t="s">
        <v>352</v>
      </c>
      <c r="J38" s="79"/>
      <c r="K38" s="80">
        <v>300000</v>
      </c>
      <c r="L38" s="80"/>
      <c r="M38" s="80"/>
      <c r="N38" s="80"/>
      <c r="O38" s="22">
        <f t="shared" si="0"/>
        <v>300000</v>
      </c>
      <c r="P38" s="24" t="s">
        <v>26</v>
      </c>
      <c r="Q38" s="76" t="str">
        <f t="shared" si="1"/>
        <v/>
      </c>
      <c r="R38" s="52"/>
      <c r="S38" s="52"/>
      <c r="T38" s="5"/>
      <c r="U38" s="5"/>
      <c r="V38" s="5"/>
      <c r="W38" s="5"/>
      <c r="X38" s="5"/>
      <c r="Y38" s="5"/>
      <c r="Z38" s="5"/>
      <c r="AA38" s="5"/>
      <c r="AB38" s="5"/>
    </row>
    <row r="39" spans="1:28" ht="51.75" thickBot="1" x14ac:dyDescent="0.3">
      <c r="A39" s="38" t="s">
        <v>64</v>
      </c>
      <c r="B39" s="76" t="s">
        <v>328</v>
      </c>
      <c r="C39" s="76" t="s">
        <v>329</v>
      </c>
      <c r="D39" s="19" t="s">
        <v>195</v>
      </c>
      <c r="E39" s="76" t="s">
        <v>266</v>
      </c>
      <c r="F39" s="24" t="s">
        <v>197</v>
      </c>
      <c r="G39" s="24" t="s">
        <v>199</v>
      </c>
      <c r="H39" s="79" t="s">
        <v>321</v>
      </c>
      <c r="I39" s="79"/>
      <c r="J39" s="86" t="s">
        <v>368</v>
      </c>
      <c r="K39" s="80"/>
      <c r="L39" s="80">
        <v>200000</v>
      </c>
      <c r="M39" s="80"/>
      <c r="N39" s="80"/>
      <c r="O39" s="22">
        <f t="shared" si="0"/>
        <v>200000</v>
      </c>
      <c r="P39" s="24" t="s">
        <v>26</v>
      </c>
      <c r="Q39" s="76"/>
      <c r="R39" s="52"/>
      <c r="S39" s="52"/>
      <c r="T39" s="5"/>
      <c r="U39" s="5"/>
      <c r="V39" s="5"/>
      <c r="W39" s="5"/>
      <c r="X39" s="5"/>
      <c r="Y39" s="5"/>
      <c r="Z39" s="5"/>
      <c r="AA39" s="5"/>
      <c r="AB39" s="5"/>
    </row>
    <row r="40" spans="1:28" ht="64.5" thickBot="1" x14ac:dyDescent="0.3">
      <c r="A40" s="38" t="s">
        <v>67</v>
      </c>
      <c r="B40" s="76" t="s">
        <v>316</v>
      </c>
      <c r="C40" s="76" t="s">
        <v>317</v>
      </c>
      <c r="D40" s="19" t="s">
        <v>204</v>
      </c>
      <c r="E40" s="76">
        <v>11</v>
      </c>
      <c r="F40" s="24" t="s">
        <v>192</v>
      </c>
      <c r="G40" s="24" t="s">
        <v>199</v>
      </c>
      <c r="H40" s="79" t="s">
        <v>267</v>
      </c>
      <c r="I40" s="79"/>
      <c r="J40" s="86" t="s">
        <v>368</v>
      </c>
      <c r="K40" s="80"/>
      <c r="L40" s="80">
        <v>200000</v>
      </c>
      <c r="M40" s="80"/>
      <c r="N40" s="80">
        <v>200000</v>
      </c>
      <c r="O40" s="22">
        <f t="shared" si="0"/>
        <v>400000</v>
      </c>
      <c r="P40" s="24" t="s">
        <v>26</v>
      </c>
      <c r="Q40" s="76" t="str">
        <f t="shared" si="1"/>
        <v/>
      </c>
      <c r="R40" s="52"/>
      <c r="S40" s="52"/>
      <c r="T40" s="5"/>
      <c r="U40" s="5"/>
      <c r="V40" s="5"/>
      <c r="W40" s="5"/>
      <c r="X40" s="5"/>
      <c r="Y40" s="5"/>
      <c r="Z40" s="5"/>
      <c r="AA40" s="5"/>
      <c r="AB40" s="5"/>
    </row>
    <row r="41" spans="1:28" ht="77.25" thickBot="1" x14ac:dyDescent="0.3">
      <c r="A41" s="82" t="s">
        <v>67</v>
      </c>
      <c r="B41" s="76" t="s">
        <v>330</v>
      </c>
      <c r="C41" s="76" t="s">
        <v>295</v>
      </c>
      <c r="D41" s="19" t="s">
        <v>204</v>
      </c>
      <c r="E41" s="76">
        <v>11</v>
      </c>
      <c r="F41" s="24" t="s">
        <v>192</v>
      </c>
      <c r="G41" s="24" t="s">
        <v>191</v>
      </c>
      <c r="H41" s="79" t="s">
        <v>268</v>
      </c>
      <c r="I41" s="100" t="s">
        <v>359</v>
      </c>
      <c r="J41" s="100" t="s">
        <v>360</v>
      </c>
      <c r="K41" s="80">
        <v>300000</v>
      </c>
      <c r="L41" s="80">
        <v>300000</v>
      </c>
      <c r="M41" s="80"/>
      <c r="N41" s="80"/>
      <c r="O41" s="22">
        <f t="shared" ref="O41:O59" si="2">SUM(K41:N41)</f>
        <v>600000</v>
      </c>
      <c r="P41" s="24" t="s">
        <v>26</v>
      </c>
      <c r="Q41" s="76"/>
      <c r="R41" s="52"/>
      <c r="S41" s="52"/>
      <c r="T41" s="5"/>
      <c r="U41" s="5"/>
      <c r="V41" s="5"/>
      <c r="W41" s="5"/>
      <c r="X41" s="5"/>
      <c r="Y41" s="5"/>
      <c r="Z41" s="5"/>
      <c r="AA41" s="5"/>
      <c r="AB41" s="5"/>
    </row>
    <row r="42" spans="1:28" ht="39" thickBot="1" x14ac:dyDescent="0.3">
      <c r="A42" s="38" t="s">
        <v>68</v>
      </c>
      <c r="B42" s="79" t="s">
        <v>318</v>
      </c>
      <c r="C42" s="79" t="s">
        <v>319</v>
      </c>
      <c r="D42" s="19" t="s">
        <v>204</v>
      </c>
      <c r="E42" s="79">
        <v>11</v>
      </c>
      <c r="F42" s="24" t="s">
        <v>192</v>
      </c>
      <c r="G42" s="24" t="s">
        <v>199</v>
      </c>
      <c r="H42" s="79" t="s">
        <v>267</v>
      </c>
      <c r="I42" s="100" t="s">
        <v>353</v>
      </c>
      <c r="J42" s="100" t="s">
        <v>365</v>
      </c>
      <c r="K42" s="80">
        <v>1500000</v>
      </c>
      <c r="L42" s="80">
        <v>1500000</v>
      </c>
      <c r="M42" s="80">
        <v>1500000</v>
      </c>
      <c r="N42" s="80">
        <v>1500000</v>
      </c>
      <c r="O42" s="22">
        <f t="shared" si="2"/>
        <v>6000000</v>
      </c>
      <c r="P42" s="24" t="s">
        <v>26</v>
      </c>
      <c r="Q42" s="76" t="str">
        <f t="shared" si="1"/>
        <v/>
      </c>
      <c r="R42" s="52"/>
      <c r="S42" s="52"/>
      <c r="T42" s="5"/>
      <c r="U42" s="5"/>
      <c r="V42" s="5"/>
      <c r="W42" s="5"/>
      <c r="X42" s="5"/>
      <c r="Y42" s="5"/>
      <c r="Z42" s="5"/>
      <c r="AA42" s="5"/>
      <c r="AB42" s="5"/>
    </row>
    <row r="43" spans="1:28" ht="67.5" customHeight="1" thickBot="1" x14ac:dyDescent="0.3">
      <c r="A43" s="38" t="s">
        <v>71</v>
      </c>
      <c r="B43" s="76" t="s">
        <v>235</v>
      </c>
      <c r="C43" s="76" t="s">
        <v>236</v>
      </c>
      <c r="D43" s="19" t="s">
        <v>204</v>
      </c>
      <c r="E43" s="76">
        <v>11</v>
      </c>
      <c r="F43" s="24" t="s">
        <v>197</v>
      </c>
      <c r="G43" s="24" t="s">
        <v>191</v>
      </c>
      <c r="H43" s="79" t="s">
        <v>268</v>
      </c>
      <c r="I43" s="79"/>
      <c r="J43" s="86" t="s">
        <v>368</v>
      </c>
      <c r="K43" s="80"/>
      <c r="L43" s="80">
        <v>150000</v>
      </c>
      <c r="M43" s="80"/>
      <c r="N43" s="80"/>
      <c r="O43" s="22">
        <f t="shared" si="2"/>
        <v>150000</v>
      </c>
      <c r="P43" s="24" t="s">
        <v>25</v>
      </c>
      <c r="Q43" s="76"/>
      <c r="R43" s="52"/>
      <c r="S43" s="52"/>
      <c r="T43" s="5"/>
      <c r="U43" s="5"/>
      <c r="V43" s="5"/>
      <c r="W43" s="5"/>
      <c r="X43" s="5"/>
      <c r="Y43" s="5"/>
      <c r="Z43" s="5"/>
      <c r="AA43" s="5"/>
      <c r="AB43" s="5"/>
    </row>
    <row r="44" spans="1:28" ht="39" thickBot="1" x14ac:dyDescent="0.3">
      <c r="A44" s="88" t="s">
        <v>71</v>
      </c>
      <c r="B44" s="89" t="s">
        <v>331</v>
      </c>
      <c r="C44" s="89" t="s">
        <v>237</v>
      </c>
      <c r="D44" s="90" t="s">
        <v>204</v>
      </c>
      <c r="E44" s="89">
        <v>11</v>
      </c>
      <c r="F44" s="87" t="s">
        <v>197</v>
      </c>
      <c r="G44" s="87" t="s">
        <v>196</v>
      </c>
      <c r="H44" s="91" t="s">
        <v>268</v>
      </c>
      <c r="I44" s="91"/>
      <c r="J44" s="91"/>
      <c r="K44" s="92">
        <v>150000</v>
      </c>
      <c r="L44" s="92"/>
      <c r="M44" s="92">
        <v>150000</v>
      </c>
      <c r="N44" s="92"/>
      <c r="O44" s="93">
        <f t="shared" si="2"/>
        <v>300000</v>
      </c>
      <c r="P44" s="87" t="s">
        <v>19</v>
      </c>
      <c r="Q44" s="89" t="s">
        <v>293</v>
      </c>
      <c r="R44" s="52"/>
      <c r="S44" s="52"/>
      <c r="T44" s="5"/>
      <c r="U44" s="5"/>
      <c r="V44" s="5"/>
      <c r="W44" s="5"/>
      <c r="X44" s="5"/>
      <c r="Y44" s="5"/>
      <c r="Z44" s="5"/>
      <c r="AA44" s="5"/>
      <c r="AB44" s="5"/>
    </row>
    <row r="45" spans="1:28" ht="128.25" thickBot="1" x14ac:dyDescent="0.3">
      <c r="A45" s="38" t="s">
        <v>72</v>
      </c>
      <c r="B45" s="76" t="s">
        <v>340</v>
      </c>
      <c r="C45" s="76" t="s">
        <v>238</v>
      </c>
      <c r="D45" s="19" t="s">
        <v>204</v>
      </c>
      <c r="E45" s="76">
        <v>11</v>
      </c>
      <c r="F45" s="24" t="s">
        <v>197</v>
      </c>
      <c r="G45" s="24" t="s">
        <v>191</v>
      </c>
      <c r="H45" s="79" t="s">
        <v>268</v>
      </c>
      <c r="I45" s="100" t="s">
        <v>347</v>
      </c>
      <c r="J45" s="100" t="s">
        <v>367</v>
      </c>
      <c r="K45" s="80">
        <v>200000</v>
      </c>
      <c r="L45" s="80">
        <v>200000</v>
      </c>
      <c r="M45" s="80">
        <v>200000</v>
      </c>
      <c r="N45" s="80">
        <v>200000</v>
      </c>
      <c r="O45" s="22">
        <f t="shared" si="2"/>
        <v>800000</v>
      </c>
      <c r="P45" s="24" t="s">
        <v>25</v>
      </c>
      <c r="Q45" s="76"/>
      <c r="R45" s="52"/>
      <c r="S45" s="52"/>
      <c r="T45" s="5"/>
      <c r="U45" s="5"/>
      <c r="V45" s="5"/>
      <c r="W45" s="5"/>
      <c r="X45" s="5"/>
      <c r="Y45" s="5"/>
      <c r="Z45" s="5"/>
      <c r="AA45" s="5"/>
      <c r="AB45" s="5"/>
    </row>
    <row r="46" spans="1:28" ht="51.75" thickBot="1" x14ac:dyDescent="0.3">
      <c r="A46" s="88" t="s">
        <v>72</v>
      </c>
      <c r="B46" s="89" t="s">
        <v>239</v>
      </c>
      <c r="C46" s="89" t="s">
        <v>240</v>
      </c>
      <c r="D46" s="90" t="s">
        <v>204</v>
      </c>
      <c r="E46" s="89">
        <v>11</v>
      </c>
      <c r="F46" s="87" t="s">
        <v>197</v>
      </c>
      <c r="G46" s="87" t="s">
        <v>191</v>
      </c>
      <c r="H46" s="91" t="s">
        <v>283</v>
      </c>
      <c r="I46" s="91"/>
      <c r="J46" s="91"/>
      <c r="K46" s="92">
        <v>0</v>
      </c>
      <c r="L46" s="92">
        <v>0</v>
      </c>
      <c r="M46" s="92">
        <v>0</v>
      </c>
      <c r="N46" s="92">
        <v>0</v>
      </c>
      <c r="O46" s="93">
        <f t="shared" si="2"/>
        <v>0</v>
      </c>
      <c r="P46" s="87" t="s">
        <v>19</v>
      </c>
      <c r="Q46" s="89" t="s">
        <v>293</v>
      </c>
      <c r="R46" s="52"/>
      <c r="S46" s="52"/>
      <c r="T46" s="5"/>
      <c r="U46" s="5"/>
      <c r="V46" s="5"/>
      <c r="W46" s="5"/>
      <c r="X46" s="5"/>
      <c r="Y46" s="5"/>
      <c r="Z46" s="5"/>
      <c r="AA46" s="5"/>
      <c r="AB46" s="5"/>
    </row>
    <row r="47" spans="1:28" ht="24.75" customHeight="1" thickBot="1" x14ac:dyDescent="0.3">
      <c r="A47" s="88" t="s">
        <v>72</v>
      </c>
      <c r="B47" s="89" t="s">
        <v>241</v>
      </c>
      <c r="C47" s="89" t="s">
        <v>242</v>
      </c>
      <c r="D47" s="90" t="s">
        <v>204</v>
      </c>
      <c r="E47" s="89">
        <v>11</v>
      </c>
      <c r="F47" s="87" t="s">
        <v>197</v>
      </c>
      <c r="G47" s="87" t="s">
        <v>196</v>
      </c>
      <c r="H47" s="91" t="s">
        <v>284</v>
      </c>
      <c r="I47" s="91"/>
      <c r="J47" s="91"/>
      <c r="K47" s="92">
        <v>0</v>
      </c>
      <c r="L47" s="92">
        <v>0</v>
      </c>
      <c r="M47" s="92">
        <v>0</v>
      </c>
      <c r="N47" s="92">
        <v>0</v>
      </c>
      <c r="O47" s="93">
        <f t="shared" si="2"/>
        <v>0</v>
      </c>
      <c r="P47" s="87" t="s">
        <v>19</v>
      </c>
      <c r="Q47" s="89" t="s">
        <v>293</v>
      </c>
      <c r="R47" s="52"/>
      <c r="S47" s="52"/>
      <c r="T47" s="5"/>
      <c r="U47" s="5"/>
      <c r="V47" s="5"/>
      <c r="W47" s="5"/>
      <c r="X47" s="5"/>
      <c r="Y47" s="5"/>
      <c r="Z47" s="5"/>
      <c r="AA47" s="5"/>
      <c r="AB47" s="5"/>
    </row>
    <row r="48" spans="1:28" ht="24.75" customHeight="1" thickBot="1" x14ac:dyDescent="0.3">
      <c r="A48" s="88" t="s">
        <v>72</v>
      </c>
      <c r="B48" s="89" t="s">
        <v>241</v>
      </c>
      <c r="C48" s="89" t="s">
        <v>243</v>
      </c>
      <c r="D48" s="90" t="s">
        <v>204</v>
      </c>
      <c r="E48" s="89">
        <v>11</v>
      </c>
      <c r="F48" s="87" t="s">
        <v>197</v>
      </c>
      <c r="G48" s="87" t="s">
        <v>196</v>
      </c>
      <c r="H48" s="91" t="s">
        <v>284</v>
      </c>
      <c r="I48" s="91"/>
      <c r="J48" s="91"/>
      <c r="K48" s="92">
        <v>0</v>
      </c>
      <c r="L48" s="92">
        <v>0</v>
      </c>
      <c r="M48" s="92">
        <v>0</v>
      </c>
      <c r="N48" s="92">
        <v>0</v>
      </c>
      <c r="O48" s="93">
        <f t="shared" si="2"/>
        <v>0</v>
      </c>
      <c r="P48" s="87" t="s">
        <v>19</v>
      </c>
      <c r="Q48" s="89" t="s">
        <v>293</v>
      </c>
      <c r="R48" s="52"/>
      <c r="S48" s="52"/>
      <c r="T48" s="5"/>
      <c r="U48" s="5"/>
      <c r="V48" s="5"/>
      <c r="W48" s="5"/>
      <c r="X48" s="5"/>
      <c r="Y48" s="5"/>
      <c r="Z48" s="5"/>
      <c r="AA48" s="5"/>
      <c r="AB48" s="5"/>
    </row>
    <row r="49" spans="1:28" ht="26.25" thickBot="1" x14ac:dyDescent="0.3">
      <c r="A49" s="88" t="s">
        <v>72</v>
      </c>
      <c r="B49" s="89" t="s">
        <v>244</v>
      </c>
      <c r="C49" s="89" t="s">
        <v>245</v>
      </c>
      <c r="D49" s="90" t="s">
        <v>204</v>
      </c>
      <c r="E49" s="89">
        <v>11</v>
      </c>
      <c r="F49" s="87" t="s">
        <v>197</v>
      </c>
      <c r="G49" s="87" t="s">
        <v>196</v>
      </c>
      <c r="H49" s="91" t="s">
        <v>284</v>
      </c>
      <c r="I49" s="91"/>
      <c r="J49" s="91"/>
      <c r="K49" s="92">
        <v>0</v>
      </c>
      <c r="L49" s="92">
        <v>0</v>
      </c>
      <c r="M49" s="92">
        <v>0</v>
      </c>
      <c r="N49" s="92">
        <v>0</v>
      </c>
      <c r="O49" s="93">
        <f t="shared" si="2"/>
        <v>0</v>
      </c>
      <c r="P49" s="87" t="s">
        <v>19</v>
      </c>
      <c r="Q49" s="89" t="s">
        <v>294</v>
      </c>
      <c r="R49" s="52"/>
      <c r="S49" s="52"/>
      <c r="T49" s="5"/>
      <c r="U49" s="5"/>
      <c r="V49" s="5"/>
      <c r="W49" s="5"/>
      <c r="X49" s="5"/>
      <c r="Y49" s="5"/>
      <c r="Z49" s="5"/>
      <c r="AA49" s="5"/>
      <c r="AB49" s="5"/>
    </row>
    <row r="50" spans="1:28" ht="39" thickBot="1" x14ac:dyDescent="0.3">
      <c r="A50" s="88" t="s">
        <v>72</v>
      </c>
      <c r="B50" s="89" t="s">
        <v>246</v>
      </c>
      <c r="C50" s="89" t="s">
        <v>247</v>
      </c>
      <c r="D50" s="90" t="s">
        <v>204</v>
      </c>
      <c r="E50" s="89">
        <v>11</v>
      </c>
      <c r="F50" s="87" t="s">
        <v>197</v>
      </c>
      <c r="G50" s="87" t="s">
        <v>196</v>
      </c>
      <c r="H50" s="91" t="s">
        <v>284</v>
      </c>
      <c r="I50" s="91"/>
      <c r="J50" s="91"/>
      <c r="K50" s="92"/>
      <c r="L50" s="92">
        <v>0</v>
      </c>
      <c r="M50" s="92"/>
      <c r="N50" s="92"/>
      <c r="O50" s="93">
        <f t="shared" si="2"/>
        <v>0</v>
      </c>
      <c r="P50" s="87" t="s">
        <v>19</v>
      </c>
      <c r="Q50" s="89" t="s">
        <v>293</v>
      </c>
      <c r="R50" s="52"/>
      <c r="S50" s="52"/>
      <c r="T50" s="5"/>
      <c r="U50" s="5"/>
      <c r="V50" s="5"/>
      <c r="W50" s="5"/>
      <c r="X50" s="5"/>
      <c r="Y50" s="5"/>
      <c r="Z50" s="5"/>
      <c r="AA50" s="5"/>
      <c r="AB50" s="5"/>
    </row>
    <row r="51" spans="1:28" ht="51.75" thickBot="1" x14ac:dyDescent="0.3">
      <c r="A51" s="88" t="s">
        <v>72</v>
      </c>
      <c r="B51" s="89" t="s">
        <v>248</v>
      </c>
      <c r="C51" s="89" t="s">
        <v>249</v>
      </c>
      <c r="D51" s="90" t="s">
        <v>204</v>
      </c>
      <c r="E51" s="89">
        <v>11</v>
      </c>
      <c r="F51" s="87" t="s">
        <v>197</v>
      </c>
      <c r="G51" s="87" t="s">
        <v>196</v>
      </c>
      <c r="H51" s="91" t="s">
        <v>284</v>
      </c>
      <c r="I51" s="91"/>
      <c r="J51" s="91"/>
      <c r="K51" s="92">
        <v>0</v>
      </c>
      <c r="L51" s="92"/>
      <c r="M51" s="92">
        <v>0</v>
      </c>
      <c r="N51" s="92"/>
      <c r="O51" s="93">
        <f t="shared" si="2"/>
        <v>0</v>
      </c>
      <c r="P51" s="87" t="s">
        <v>19</v>
      </c>
      <c r="Q51" s="89" t="s">
        <v>293</v>
      </c>
      <c r="R51" s="52"/>
      <c r="S51" s="52"/>
      <c r="T51" s="5"/>
      <c r="U51" s="5"/>
      <c r="V51" s="5"/>
      <c r="W51" s="5"/>
      <c r="X51" s="5"/>
      <c r="Y51" s="5"/>
      <c r="Z51" s="5"/>
      <c r="AA51" s="5"/>
      <c r="AB51" s="5"/>
    </row>
    <row r="52" spans="1:28" ht="64.5" thickBot="1" x14ac:dyDescent="0.3">
      <c r="A52" s="88" t="s">
        <v>72</v>
      </c>
      <c r="B52" s="89" t="s">
        <v>333</v>
      </c>
      <c r="C52" s="89" t="s">
        <v>332</v>
      </c>
      <c r="D52" s="90" t="s">
        <v>204</v>
      </c>
      <c r="E52" s="89">
        <v>11</v>
      </c>
      <c r="F52" s="87" t="s">
        <v>197</v>
      </c>
      <c r="G52" s="87" t="s">
        <v>196</v>
      </c>
      <c r="H52" s="91" t="s">
        <v>284</v>
      </c>
      <c r="I52" s="91"/>
      <c r="J52" s="91"/>
      <c r="K52" s="92"/>
      <c r="L52" s="92">
        <v>0</v>
      </c>
      <c r="M52" s="92"/>
      <c r="N52" s="92">
        <v>0</v>
      </c>
      <c r="O52" s="93">
        <f t="shared" si="2"/>
        <v>0</v>
      </c>
      <c r="P52" s="87" t="s">
        <v>19</v>
      </c>
      <c r="Q52" s="89" t="s">
        <v>293</v>
      </c>
      <c r="R52" s="52"/>
      <c r="S52" s="52"/>
      <c r="T52" s="5"/>
      <c r="U52" s="5"/>
      <c r="V52" s="5"/>
      <c r="W52" s="5"/>
      <c r="X52" s="5"/>
      <c r="Y52" s="5"/>
      <c r="Z52" s="5"/>
      <c r="AA52" s="5"/>
      <c r="AB52" s="5"/>
    </row>
    <row r="53" spans="1:28" ht="77.25" thickBot="1" x14ac:dyDescent="0.3">
      <c r="A53" s="38" t="s">
        <v>72</v>
      </c>
      <c r="B53" s="76" t="s">
        <v>250</v>
      </c>
      <c r="C53" s="76" t="s">
        <v>251</v>
      </c>
      <c r="D53" s="19" t="s">
        <v>204</v>
      </c>
      <c r="E53" s="76">
        <v>11</v>
      </c>
      <c r="F53" s="24" t="s">
        <v>197</v>
      </c>
      <c r="G53" s="24" t="s">
        <v>191</v>
      </c>
      <c r="H53" s="79" t="s">
        <v>268</v>
      </c>
      <c r="I53" s="79"/>
      <c r="J53" s="79"/>
      <c r="K53" s="80"/>
      <c r="L53" s="80"/>
      <c r="M53" s="80">
        <v>345000</v>
      </c>
      <c r="N53" s="80"/>
      <c r="O53" s="22">
        <f t="shared" si="2"/>
        <v>345000</v>
      </c>
      <c r="P53" s="24" t="s">
        <v>25</v>
      </c>
      <c r="Q53" s="76"/>
      <c r="R53" s="52"/>
      <c r="S53" s="52"/>
      <c r="T53" s="5"/>
      <c r="U53" s="5"/>
      <c r="V53" s="5"/>
      <c r="W53" s="5"/>
      <c r="X53" s="5"/>
      <c r="Y53" s="5"/>
      <c r="Z53" s="5"/>
      <c r="AA53" s="5"/>
      <c r="AB53" s="5"/>
    </row>
    <row r="54" spans="1:28" ht="42" customHeight="1" thickBot="1" x14ac:dyDescent="0.3">
      <c r="A54" s="38" t="s">
        <v>72</v>
      </c>
      <c r="B54" s="76" t="s">
        <v>341</v>
      </c>
      <c r="C54" s="76" t="s">
        <v>252</v>
      </c>
      <c r="D54" s="19" t="s">
        <v>204</v>
      </c>
      <c r="E54" s="76">
        <v>11</v>
      </c>
      <c r="F54" s="24" t="s">
        <v>197</v>
      </c>
      <c r="G54" s="24" t="s">
        <v>191</v>
      </c>
      <c r="H54" s="79" t="s">
        <v>268</v>
      </c>
      <c r="I54" s="79"/>
      <c r="J54" s="86" t="s">
        <v>369</v>
      </c>
      <c r="K54" s="80"/>
      <c r="L54" s="80">
        <v>200000</v>
      </c>
      <c r="M54" s="80"/>
      <c r="N54" s="80">
        <v>220000</v>
      </c>
      <c r="O54" s="22">
        <f t="shared" si="2"/>
        <v>420000</v>
      </c>
      <c r="P54" s="24" t="s">
        <v>25</v>
      </c>
      <c r="Q54" s="76"/>
      <c r="R54" s="52"/>
      <c r="S54" s="52"/>
      <c r="T54" s="5"/>
      <c r="U54" s="5"/>
      <c r="V54" s="5"/>
      <c r="W54" s="5"/>
      <c r="X54" s="5"/>
      <c r="Y54" s="5"/>
      <c r="Z54" s="5"/>
      <c r="AA54" s="5"/>
      <c r="AB54" s="5"/>
    </row>
    <row r="55" spans="1:28" ht="64.5" thickBot="1" x14ac:dyDescent="0.3">
      <c r="A55" s="38" t="s">
        <v>72</v>
      </c>
      <c r="B55" s="76" t="s">
        <v>334</v>
      </c>
      <c r="C55" s="76" t="s">
        <v>253</v>
      </c>
      <c r="D55" s="19" t="s">
        <v>204</v>
      </c>
      <c r="E55" s="76">
        <v>11</v>
      </c>
      <c r="F55" s="24" t="s">
        <v>197</v>
      </c>
      <c r="G55" s="24" t="s">
        <v>191</v>
      </c>
      <c r="H55" s="79" t="s">
        <v>268</v>
      </c>
      <c r="I55" s="100" t="s">
        <v>354</v>
      </c>
      <c r="J55" s="79"/>
      <c r="K55" s="80">
        <v>300000</v>
      </c>
      <c r="L55" s="80"/>
      <c r="M55" s="80"/>
      <c r="N55" s="80"/>
      <c r="O55" s="22">
        <f t="shared" si="2"/>
        <v>300000</v>
      </c>
      <c r="P55" s="24" t="s">
        <v>26</v>
      </c>
      <c r="Q55" s="76"/>
      <c r="R55" s="52"/>
      <c r="S55" s="52"/>
      <c r="T55" s="5"/>
      <c r="U55" s="5"/>
      <c r="V55" s="5"/>
      <c r="W55" s="5"/>
      <c r="X55" s="5"/>
      <c r="Y55" s="5"/>
      <c r="Z55" s="5"/>
      <c r="AA55" s="5"/>
      <c r="AB55" s="5"/>
    </row>
    <row r="56" spans="1:28" ht="40.5" customHeight="1" thickBot="1" x14ac:dyDescent="0.3">
      <c r="A56" s="38" t="s">
        <v>72</v>
      </c>
      <c r="B56" s="76" t="s">
        <v>255</v>
      </c>
      <c r="C56" s="76" t="s">
        <v>254</v>
      </c>
      <c r="D56" s="19" t="s">
        <v>204</v>
      </c>
      <c r="E56" s="76">
        <v>11</v>
      </c>
      <c r="F56" s="24" t="s">
        <v>197</v>
      </c>
      <c r="G56" s="24" t="s">
        <v>191</v>
      </c>
      <c r="H56" s="79" t="s">
        <v>268</v>
      </c>
      <c r="I56" s="79"/>
      <c r="J56" s="86" t="s">
        <v>369</v>
      </c>
      <c r="K56" s="80"/>
      <c r="L56" s="80">
        <v>150000</v>
      </c>
      <c r="M56" s="80"/>
      <c r="N56" s="80">
        <v>150000</v>
      </c>
      <c r="O56" s="22">
        <f t="shared" si="2"/>
        <v>300000</v>
      </c>
      <c r="P56" s="24" t="s">
        <v>26</v>
      </c>
      <c r="Q56" s="76" t="str">
        <f t="shared" si="1"/>
        <v/>
      </c>
      <c r="R56" s="52"/>
      <c r="S56" s="52"/>
      <c r="T56" s="5"/>
      <c r="U56" s="5"/>
      <c r="V56" s="5"/>
      <c r="W56" s="5"/>
      <c r="X56" s="5"/>
      <c r="Y56" s="5"/>
      <c r="Z56" s="5"/>
      <c r="AA56" s="5"/>
      <c r="AB56" s="5"/>
    </row>
    <row r="57" spans="1:28" ht="26.25" thickBot="1" x14ac:dyDescent="0.3">
      <c r="A57" s="88" t="s">
        <v>72</v>
      </c>
      <c r="B57" s="89" t="s">
        <v>335</v>
      </c>
      <c r="C57" s="89" t="s">
        <v>256</v>
      </c>
      <c r="D57" s="90" t="s">
        <v>204</v>
      </c>
      <c r="E57" s="89">
        <v>11</v>
      </c>
      <c r="F57" s="87" t="s">
        <v>197</v>
      </c>
      <c r="G57" s="87" t="s">
        <v>191</v>
      </c>
      <c r="H57" s="91" t="s">
        <v>268</v>
      </c>
      <c r="I57" s="91"/>
      <c r="J57" s="91"/>
      <c r="K57" s="92">
        <v>200000</v>
      </c>
      <c r="L57" s="92"/>
      <c r="M57" s="92"/>
      <c r="N57" s="92"/>
      <c r="O57" s="93">
        <f t="shared" si="2"/>
        <v>200000</v>
      </c>
      <c r="P57" s="87" t="s">
        <v>19</v>
      </c>
      <c r="Q57" s="89" t="s">
        <v>293</v>
      </c>
      <c r="R57" s="52"/>
      <c r="S57" s="52"/>
      <c r="T57" s="5"/>
      <c r="U57" s="5"/>
      <c r="V57" s="5"/>
      <c r="W57" s="5"/>
      <c r="X57" s="5"/>
      <c r="Y57" s="5"/>
      <c r="Z57" s="5"/>
      <c r="AA57" s="5"/>
      <c r="AB57" s="5"/>
    </row>
    <row r="58" spans="1:28" ht="39" thickBot="1" x14ac:dyDescent="0.3">
      <c r="A58" s="38" t="s">
        <v>73</v>
      </c>
      <c r="B58" s="76" t="s">
        <v>258</v>
      </c>
      <c r="C58" s="76" t="s">
        <v>257</v>
      </c>
      <c r="D58" s="19" t="s">
        <v>204</v>
      </c>
      <c r="E58" s="76">
        <v>11</v>
      </c>
      <c r="F58" s="24" t="s">
        <v>197</v>
      </c>
      <c r="G58" s="24" t="s">
        <v>191</v>
      </c>
      <c r="H58" s="79" t="s">
        <v>268</v>
      </c>
      <c r="I58" s="79"/>
      <c r="J58" s="100" t="s">
        <v>361</v>
      </c>
      <c r="K58" s="80"/>
      <c r="L58" s="80">
        <v>150000</v>
      </c>
      <c r="M58" s="80"/>
      <c r="N58" s="80">
        <v>180000</v>
      </c>
      <c r="O58" s="22">
        <f t="shared" si="2"/>
        <v>330000</v>
      </c>
      <c r="P58" s="24" t="s">
        <v>25</v>
      </c>
      <c r="Q58" s="76" t="str">
        <f t="shared" si="1"/>
        <v/>
      </c>
      <c r="R58" s="52"/>
      <c r="S58" s="52"/>
      <c r="T58" s="5"/>
      <c r="U58" s="5"/>
      <c r="V58" s="5"/>
      <c r="W58" s="5"/>
      <c r="X58" s="5"/>
      <c r="Y58" s="5"/>
      <c r="Z58" s="5"/>
      <c r="AA58" s="5"/>
      <c r="AB58" s="5"/>
    </row>
    <row r="59" spans="1:28" ht="51.75" thickBot="1" x14ac:dyDescent="0.3">
      <c r="A59" s="88" t="s">
        <v>73</v>
      </c>
      <c r="B59" s="89" t="s">
        <v>336</v>
      </c>
      <c r="C59" s="89" t="s">
        <v>259</v>
      </c>
      <c r="D59" s="90" t="s">
        <v>204</v>
      </c>
      <c r="E59" s="89">
        <v>11</v>
      </c>
      <c r="F59" s="87" t="s">
        <v>197</v>
      </c>
      <c r="G59" s="87" t="s">
        <v>196</v>
      </c>
      <c r="H59" s="91" t="s">
        <v>284</v>
      </c>
      <c r="I59" s="91"/>
      <c r="J59" s="91"/>
      <c r="K59" s="92">
        <v>0</v>
      </c>
      <c r="L59" s="92">
        <v>0</v>
      </c>
      <c r="M59" s="92">
        <v>0</v>
      </c>
      <c r="N59" s="92">
        <v>0</v>
      </c>
      <c r="O59" s="93">
        <f t="shared" si="2"/>
        <v>0</v>
      </c>
      <c r="P59" s="87" t="s">
        <v>19</v>
      </c>
      <c r="Q59" s="89" t="s">
        <v>293</v>
      </c>
      <c r="R59" s="52"/>
      <c r="S59" s="52"/>
      <c r="T59" s="5"/>
      <c r="U59" s="5"/>
      <c r="V59" s="5"/>
      <c r="W59" s="5"/>
      <c r="X59" s="5"/>
      <c r="Y59" s="5"/>
      <c r="Z59" s="5"/>
      <c r="AA59" s="5"/>
      <c r="AB59" s="5"/>
    </row>
    <row r="60" spans="1:28" ht="24.75" customHeight="1" x14ac:dyDescent="0.25">
      <c r="A60" s="53"/>
      <c r="B60" s="49"/>
      <c r="C60" s="49"/>
      <c r="D60" s="50"/>
      <c r="E60" s="50"/>
      <c r="F60" s="51"/>
      <c r="G60" s="51"/>
      <c r="H60" s="51"/>
      <c r="I60" s="51"/>
      <c r="J60" s="51"/>
      <c r="K60" s="54"/>
      <c r="L60" s="54"/>
      <c r="M60" s="54"/>
      <c r="N60" s="54"/>
      <c r="O60" s="55"/>
      <c r="P60" s="51"/>
      <c r="Q60" s="51"/>
      <c r="R60" s="52"/>
      <c r="S60" s="52"/>
      <c r="T60" s="5"/>
      <c r="U60" s="5"/>
      <c r="V60" s="5"/>
      <c r="W60" s="5"/>
      <c r="X60" s="5"/>
      <c r="Y60" s="5"/>
      <c r="Z60" s="5"/>
      <c r="AA60" s="5"/>
      <c r="AB60" s="5"/>
    </row>
    <row r="61" spans="1:28" ht="24.75" customHeight="1" x14ac:dyDescent="0.25">
      <c r="A61" s="53"/>
      <c r="B61" s="49"/>
      <c r="C61" s="49"/>
      <c r="D61" s="50"/>
      <c r="E61" s="50"/>
      <c r="F61" s="51"/>
      <c r="G61" s="51"/>
      <c r="H61" s="51"/>
      <c r="I61" s="51"/>
      <c r="J61" s="51"/>
      <c r="K61" s="54"/>
      <c r="L61" s="54"/>
      <c r="M61" s="54"/>
      <c r="N61" s="54"/>
      <c r="O61" s="55"/>
      <c r="P61" s="51"/>
      <c r="Q61" s="51"/>
      <c r="R61" s="52"/>
      <c r="S61" s="52"/>
      <c r="T61" s="5"/>
      <c r="U61" s="5"/>
      <c r="V61" s="5"/>
      <c r="W61" s="5"/>
      <c r="X61" s="5"/>
      <c r="Y61" s="5"/>
      <c r="Z61" s="5"/>
      <c r="AA61" s="5"/>
      <c r="AB61" s="5"/>
    </row>
    <row r="62" spans="1:28" ht="24.75" customHeight="1" x14ac:dyDescent="0.25">
      <c r="A62" s="53"/>
      <c r="B62" s="49"/>
      <c r="C62" s="49"/>
      <c r="D62" s="50"/>
      <c r="E62" s="50"/>
      <c r="F62" s="51"/>
      <c r="G62" s="51"/>
      <c r="H62" s="51"/>
      <c r="I62" s="51"/>
      <c r="J62" s="51"/>
      <c r="K62" s="54"/>
      <c r="L62" s="54"/>
      <c r="M62" s="54"/>
      <c r="N62" s="54"/>
      <c r="O62" s="55"/>
      <c r="P62" s="51"/>
      <c r="Q62" s="51"/>
      <c r="R62" s="52"/>
      <c r="S62" s="52"/>
      <c r="T62" s="5"/>
      <c r="U62" s="5"/>
      <c r="V62" s="5"/>
      <c r="W62" s="5"/>
      <c r="X62" s="5"/>
      <c r="Y62" s="5"/>
      <c r="Z62" s="5"/>
      <c r="AA62" s="5"/>
      <c r="AB62" s="5"/>
    </row>
    <row r="63" spans="1:28" ht="24.75" customHeight="1" x14ac:dyDescent="0.25">
      <c r="A63" s="53"/>
      <c r="B63" s="49"/>
      <c r="C63" s="49"/>
      <c r="D63" s="50"/>
      <c r="E63" s="50"/>
      <c r="F63" s="51"/>
      <c r="G63" s="51"/>
      <c r="H63" s="51"/>
      <c r="I63" s="51"/>
      <c r="J63" s="51"/>
      <c r="K63" s="54"/>
      <c r="L63" s="54"/>
      <c r="M63" s="54"/>
      <c r="N63" s="54"/>
      <c r="O63" s="55"/>
      <c r="P63" s="51"/>
      <c r="Q63" s="51"/>
      <c r="R63" s="52"/>
      <c r="S63" s="52"/>
      <c r="T63" s="5"/>
      <c r="U63" s="5"/>
      <c r="V63" s="5"/>
      <c r="W63" s="5"/>
      <c r="X63" s="5"/>
      <c r="Y63" s="5"/>
      <c r="Z63" s="5"/>
      <c r="AA63" s="5"/>
      <c r="AB63" s="5"/>
    </row>
    <row r="64" spans="1:28" ht="24.75" customHeight="1" x14ac:dyDescent="0.25">
      <c r="A64" s="53"/>
      <c r="B64" s="49"/>
      <c r="C64" s="49"/>
      <c r="D64" s="50"/>
      <c r="E64" s="50"/>
      <c r="F64" s="51"/>
      <c r="G64" s="51"/>
      <c r="H64" s="51"/>
      <c r="I64" s="51"/>
      <c r="J64" s="51"/>
      <c r="K64" s="54"/>
      <c r="L64" s="54"/>
      <c r="M64" s="54"/>
      <c r="N64" s="54"/>
      <c r="O64" s="55"/>
      <c r="P64" s="51"/>
      <c r="Q64" s="51"/>
      <c r="R64" s="52"/>
      <c r="S64" s="52"/>
      <c r="T64" s="5"/>
      <c r="U64" s="5"/>
      <c r="V64" s="5"/>
      <c r="W64" s="5"/>
      <c r="X64" s="5"/>
      <c r="Y64" s="5"/>
      <c r="Z64" s="5"/>
      <c r="AA64" s="5"/>
      <c r="AB64" s="5"/>
    </row>
  </sheetData>
  <conditionalFormatting sqref="R9">
    <cfRule type="cellIs" dxfId="49" priority="58" operator="equal">
      <formula>"Especifique a fonte"</formula>
    </cfRule>
  </conditionalFormatting>
  <conditionalFormatting sqref="H9:J9">
    <cfRule type="cellIs" dxfId="48" priority="55" operator="equal">
      <formula>"Especificar nesta cél. o nome do órgão ou entidade"</formula>
    </cfRule>
  </conditionalFormatting>
  <conditionalFormatting sqref="H46:J48 H39:J40 H9:J19 H27:J29 H45:I45">
    <cfRule type="cellIs" dxfId="47" priority="54" operator="equal">
      <formula>"Especificar nesta cél. o nome do órgão ou entidade"</formula>
    </cfRule>
  </conditionalFormatting>
  <conditionalFormatting sqref="H19:J25">
    <cfRule type="cellIs" dxfId="46" priority="52" operator="equal">
      <formula>"Especificar nesta cél. o nome do órgão ou entidade"</formula>
    </cfRule>
  </conditionalFormatting>
  <conditionalFormatting sqref="H29:J31 H33:J33 H32 J32">
    <cfRule type="cellIs" dxfId="45" priority="51" operator="equal">
      <formula>"Especificar nesta cél. o nome do órgão ou entidade"</formula>
    </cfRule>
  </conditionalFormatting>
  <conditionalFormatting sqref="H34:I34">
    <cfRule type="cellIs" dxfId="44" priority="50" operator="equal">
      <formula>"Especificar nesta cél. o nome do órgão ou entidade"</formula>
    </cfRule>
  </conditionalFormatting>
  <conditionalFormatting sqref="H35:J37 H34:I34">
    <cfRule type="cellIs" dxfId="43" priority="49" operator="equal">
      <formula>"Especificar nesta cél. o nome do órgão ou entidade"</formula>
    </cfRule>
  </conditionalFormatting>
  <conditionalFormatting sqref="H37:J37 H39:J39 H38">
    <cfRule type="cellIs" dxfId="42" priority="48" operator="equal">
      <formula>"Especificar nesta cél. o nome do órgão ou entidade"</formula>
    </cfRule>
  </conditionalFormatting>
  <conditionalFormatting sqref="H40:J40 H43:J43 H41:H42 J42">
    <cfRule type="cellIs" dxfId="41" priority="47" operator="equal">
      <formula>"Especificar nesta cél. o nome do órgão ou entidade"</formula>
    </cfRule>
  </conditionalFormatting>
  <conditionalFormatting sqref="H43:J44 H45:I45">
    <cfRule type="cellIs" dxfId="40" priority="46" operator="equal">
      <formula>"Especificar nesta cél. o nome do órgão ou entidade"</formula>
    </cfRule>
  </conditionalFormatting>
  <conditionalFormatting sqref="H48:J53">
    <cfRule type="cellIs" dxfId="39" priority="45" operator="equal">
      <formula>"Especificar nesta cél. o nome do órgão ou entidade"</formula>
    </cfRule>
  </conditionalFormatting>
  <conditionalFormatting sqref="H53:J53 H57:J58 H55 J55 H54:I54 H56:I56">
    <cfRule type="cellIs" dxfId="38" priority="44" operator="equal">
      <formula>"Especificar nesta cél. o nome do órgão ou entidade"</formula>
    </cfRule>
  </conditionalFormatting>
  <conditionalFormatting sqref="H58:J59">
    <cfRule type="cellIs" dxfId="37" priority="43" operator="equal">
      <formula>"Especificar nesta cél. o nome do órgão ou entidade"</formula>
    </cfRule>
  </conditionalFormatting>
  <conditionalFormatting sqref="H26:J26">
    <cfRule type="cellIs" dxfId="36" priority="42" operator="equal">
      <formula>"Especificar nesta cél. o nome do órgão ou entidade"</formula>
    </cfRule>
  </conditionalFormatting>
  <conditionalFormatting sqref="H27:J27">
    <cfRule type="cellIs" dxfId="35" priority="41" operator="equal">
      <formula>"Especificar nesta cél. o nome do órgão ou entidade"</formula>
    </cfRule>
  </conditionalFormatting>
  <conditionalFormatting sqref="H33:J33 H32 J32">
    <cfRule type="cellIs" dxfId="34" priority="40" operator="equal">
      <formula>"Especificar nesta cél. o nome do órgão ou entidade"</formula>
    </cfRule>
  </conditionalFormatting>
  <conditionalFormatting sqref="H25:J25">
    <cfRule type="cellIs" dxfId="33" priority="39" operator="equal">
      <formula>"Especificar nesta cél. o nome do órgão ou entidade"</formula>
    </cfRule>
  </conditionalFormatting>
  <conditionalFormatting sqref="H26:J26">
    <cfRule type="cellIs" dxfId="32" priority="38" operator="equal">
      <formula>"Especificar nesta cél. o nome do órgão ou entidade"</formula>
    </cfRule>
  </conditionalFormatting>
  <conditionalFormatting sqref="Q9:Q59">
    <cfRule type="cellIs" dxfId="31" priority="37" operator="equal">
      <formula>"Especifique a fonte aqui"</formula>
    </cfRule>
  </conditionalFormatting>
  <conditionalFormatting sqref="I32">
    <cfRule type="cellIs" dxfId="30" priority="18" operator="equal">
      <formula>"Especificar nesta cél. o nome do órgão ou entidade"</formula>
    </cfRule>
  </conditionalFormatting>
  <conditionalFormatting sqref="J38">
    <cfRule type="cellIs" dxfId="29" priority="17" operator="equal">
      <formula>"Especificar nesta cél. o nome do órgão ou entidade"</formula>
    </cfRule>
  </conditionalFormatting>
  <conditionalFormatting sqref="J38">
    <cfRule type="cellIs" dxfId="28" priority="16" operator="equal">
      <formula>"Especificar nesta cél. o nome do órgão ou entidade"</formula>
    </cfRule>
  </conditionalFormatting>
  <conditionalFormatting sqref="J41">
    <cfRule type="cellIs" dxfId="27" priority="15" operator="equal">
      <formula>"Especificar nesta cél. o nome do órgão ou entidade"</formula>
    </cfRule>
  </conditionalFormatting>
  <conditionalFormatting sqref="I42">
    <cfRule type="cellIs" dxfId="26" priority="14" operator="equal">
      <formula>"Especificar nesta cél. o nome do órgão ou entidade"</formula>
    </cfRule>
  </conditionalFormatting>
  <conditionalFormatting sqref="I41">
    <cfRule type="cellIs" dxfId="25" priority="13" operator="equal">
      <formula>"Especificar nesta cél. o nome do órgão ou entidade"</formula>
    </cfRule>
  </conditionalFormatting>
  <conditionalFormatting sqref="I55">
    <cfRule type="cellIs" dxfId="24" priority="10" operator="equal">
      <formula>"Especificar nesta cél. o nome do órgão ou entidade"</formula>
    </cfRule>
  </conditionalFormatting>
  <conditionalFormatting sqref="J43">
    <cfRule type="cellIs" dxfId="23" priority="9" operator="equal">
      <formula>"Especificar nesta cél. o nome do órgão ou entidade"</formula>
    </cfRule>
  </conditionalFormatting>
  <conditionalFormatting sqref="J29">
    <cfRule type="cellIs" dxfId="22" priority="8" operator="equal">
      <formula>"Especificar nesta cél. o nome do órgão ou entidade"</formula>
    </cfRule>
  </conditionalFormatting>
  <conditionalFormatting sqref="J45">
    <cfRule type="cellIs" dxfId="21" priority="7" operator="equal">
      <formula>"Especificar nesta cél. o nome do órgão ou entidade"</formula>
    </cfRule>
  </conditionalFormatting>
  <conditionalFormatting sqref="J54">
    <cfRule type="cellIs" dxfId="20" priority="6" operator="equal">
      <formula>"Especificar nesta cél. o nome do órgão ou entidade"</formula>
    </cfRule>
  </conditionalFormatting>
  <conditionalFormatting sqref="J54">
    <cfRule type="cellIs" dxfId="19" priority="5" operator="equal">
      <formula>"Especificar nesta cél. o nome do órgão ou entidade"</formula>
    </cfRule>
  </conditionalFormatting>
  <conditionalFormatting sqref="J56">
    <cfRule type="cellIs" dxfId="18" priority="4" operator="equal">
      <formula>"Especificar nesta cél. o nome do órgão ou entidade"</formula>
    </cfRule>
  </conditionalFormatting>
  <conditionalFormatting sqref="J56">
    <cfRule type="cellIs" dxfId="17" priority="3" operator="equal">
      <formula>"Especificar nesta cél. o nome do órgão ou entidade"</formula>
    </cfRule>
  </conditionalFormatting>
  <conditionalFormatting sqref="J34">
    <cfRule type="cellIs" dxfId="16" priority="2" operator="equal">
      <formula>"Especificar nesta cél. o nome do órgão ou entidade"</formula>
    </cfRule>
  </conditionalFormatting>
  <conditionalFormatting sqref="I38">
    <cfRule type="cellIs" dxfId="15" priority="1" operator="equal">
      <formula>"Especificar nesta cél. o nome do órgão ou entidade"</formula>
    </cfRule>
  </conditionalFormatting>
  <dataValidations count="2">
    <dataValidation allowBlank="1" showInputMessage="1" showErrorMessage="1" prompt="Especificar o nome do órgão ou entidade responsável pela execução da ação. Ex: DAEE, CETESB, etc" sqref="H9:H59 I9:I31 J9:J37 I39:J40 I33:I37 I56:I59 I42:I54 J42:J59" xr:uid="{00000000-0002-0000-0000-000001000000}"/>
    <dataValidation type="decimal" allowBlank="1" showInputMessage="1" showErrorMessage="1" error="Somente números são permitidos" sqref="K9:N59" xr:uid="{00000000-0002-0000-0000-000000000000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operator="equal" id="{DB53EA0F-70F0-4394-9ED6-E8DA1DCE85CE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35" operator="equal" id="{A98CB235-43F5-469F-BF53-863ABA33CDFE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6" operator="equal" id="{9A1B0EEE-F66E-4BC8-B701-B8032BD04F86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31" operator="equal" id="{1C5A101E-C7CC-48DE-90A2-2929F071C418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32" operator="equal" id="{0AE7E40A-9A92-4524-8947-EA61A6AE2516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42863DBA-3954-4EFB-99DE-21C08DD266CD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cellIs" priority="28" operator="equal" id="{C4D2A28C-0A48-42D5-86B2-7D74428EF5B4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29" operator="equal" id="{D8EA304F-9E93-4AAC-B48E-53D9D7909A08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28DB32F3-BA35-425A-A00C-CC07D360F3BD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cellIs" priority="25" operator="equal" id="{2E2A87D1-B86F-47B4-8041-8EC983AE2BD1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26" operator="equal" id="{5724DAF5-8CF0-4F80-B339-095AA1CBD0EB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7E98B4A-11F5-4A43-98AD-2EEB279A4935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F32:F33</xm:sqref>
        </x14:conditionalFormatting>
        <x14:conditionalFormatting xmlns:xm="http://schemas.microsoft.com/office/excel/2006/main">
          <x14:cfRule type="cellIs" priority="22" operator="equal" id="{62DCDDC9-8BC8-4B95-A6D6-C681525D97D2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23" operator="equal" id="{092BBC0E-D6F8-4EF5-9402-060EC6C3BD70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" operator="equal" id="{0B7FCE32-F3D2-4A0B-A139-253B70A865EB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2000000}">
          <x14:formula1>
            <xm:f>Operacional!$G$1:$G$4</xm:f>
          </x14:formula1>
          <xm:sqref>G9:G59</xm:sqref>
        </x14:dataValidation>
        <x14:dataValidation type="list" allowBlank="1" showErrorMessage="1" xr:uid="{00000000-0002-0000-0000-000003000000}">
          <x14:formula1>
            <xm:f>Operacional!$F$1:$F$3</xm:f>
          </x14:formula1>
          <xm:sqref>P9:P59</xm:sqref>
        </x14:dataValidation>
        <x14:dataValidation type="list" allowBlank="1" showErrorMessage="1" xr:uid="{00000000-0002-0000-0000-000004000000}">
          <x14:formula1>
            <xm:f>Operacional!$B$1:$B$3</xm:f>
          </x14:formula1>
          <xm:sqref>F9:F59</xm:sqref>
        </x14:dataValidation>
        <x14:dataValidation type="list" allowBlank="1" showErrorMessage="1" xr:uid="{00000000-0002-0000-0000-000005000000}">
          <x14:formula1>
            <xm:f>Operacional!$A$1:$A$32</xm:f>
          </x14:formula1>
          <xm:sqref>A9:A59</xm:sqref>
        </x14:dataValidation>
        <x14:dataValidation type="list" allowBlank="1" showErrorMessage="1" xr:uid="{00000000-0002-0000-0000-000006000000}">
          <x14:formula1>
            <xm:f>Operacional!$E$1:$E$9</xm:f>
          </x14:formula1>
          <xm:sqref>D9:D59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"/>
  <sheetViews>
    <sheetView zoomScaleNormal="100" workbookViewId="0">
      <selection activeCell="E5" sqref="E5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4" width="13.75" customWidth="1"/>
    <col min="15" max="26" width="7.75" customWidth="1"/>
  </cols>
  <sheetData>
    <row r="1" spans="1:26" ht="24.75" customHeight="1" x14ac:dyDescent="0.2">
      <c r="A1" s="112" t="s">
        <v>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09"/>
      <c r="O1" s="3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x14ac:dyDescent="0.2">
      <c r="A2" s="9"/>
      <c r="B2" s="10"/>
      <c r="C2" s="113" t="s">
        <v>16</v>
      </c>
      <c r="D2" s="110"/>
      <c r="E2" s="110"/>
      <c r="F2" s="110"/>
      <c r="G2" s="110"/>
      <c r="H2" s="110"/>
      <c r="I2" s="110"/>
      <c r="J2" s="109"/>
      <c r="K2" s="12"/>
      <c r="L2" s="10"/>
      <c r="M2" s="13"/>
      <c r="N2" s="14"/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2.5" customHeight="1" x14ac:dyDescent="0.2">
      <c r="A3" s="15" t="s">
        <v>17</v>
      </c>
      <c r="B3" s="16" t="s">
        <v>18</v>
      </c>
      <c r="C3" s="17">
        <v>2020</v>
      </c>
      <c r="D3" s="17">
        <v>2020</v>
      </c>
      <c r="E3" s="18">
        <v>2021</v>
      </c>
      <c r="F3" s="18">
        <v>2021</v>
      </c>
      <c r="G3" s="21">
        <v>2022</v>
      </c>
      <c r="H3" s="21">
        <v>2022</v>
      </c>
      <c r="I3" s="23">
        <v>2023</v>
      </c>
      <c r="J3" s="23">
        <v>2023</v>
      </c>
      <c r="K3" s="15" t="s">
        <v>20</v>
      </c>
      <c r="L3" s="15" t="s">
        <v>21</v>
      </c>
      <c r="M3" s="25" t="s">
        <v>22</v>
      </c>
      <c r="N3" s="25" t="s">
        <v>23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3.75" customHeight="1" x14ac:dyDescent="0.2">
      <c r="A4" s="29"/>
      <c r="B4" s="30"/>
      <c r="C4" s="31" t="s">
        <v>25</v>
      </c>
      <c r="D4" s="31" t="s">
        <v>26</v>
      </c>
      <c r="E4" s="31" t="s">
        <v>25</v>
      </c>
      <c r="F4" s="31" t="s">
        <v>26</v>
      </c>
      <c r="G4" s="31" t="s">
        <v>25</v>
      </c>
      <c r="H4" s="31" t="s">
        <v>26</v>
      </c>
      <c r="I4" s="31" t="s">
        <v>25</v>
      </c>
      <c r="J4" s="31" t="s">
        <v>26</v>
      </c>
      <c r="K4" s="29"/>
      <c r="L4" s="29"/>
      <c r="M4" s="33"/>
      <c r="N4" s="34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A5" s="35" t="s">
        <v>29</v>
      </c>
      <c r="B5" s="36" t="s">
        <v>31</v>
      </c>
      <c r="C5" s="37">
        <f>SUMIFS(PA!$K:$K,PA!$A:$A,$B5,PA!$P:$P,'PI Fehidro'!$C$4)</f>
        <v>886400</v>
      </c>
      <c r="D5" s="37">
        <f>SUMIFS(PA!$K:$K,PA!$A:$A,$B5,PA!$P:$P,'PI Fehidro'!$D$4)</f>
        <v>150000</v>
      </c>
      <c r="E5" s="37">
        <f>SUMIFS(PA!$L:$L,PA!$A:$A,$B5,PA!$P:$P,'PI Fehidro'!$E$4)</f>
        <v>300000</v>
      </c>
      <c r="F5" s="37">
        <f>SUMIFS(PA!$L:$L,PA!$A:$A,$B5,PA!$P:$P,'PI Fehidro'!$F$4)</f>
        <v>330000</v>
      </c>
      <c r="G5" s="37">
        <f>SUMIFS(PA!$M:$M,PA!$A:$A,$B5,PA!$P:$P,'PI Fehidro'!$G$4)</f>
        <v>350000</v>
      </c>
      <c r="H5" s="37">
        <f>SUMIFS(PA!$M:$M,PA!$A:$A,$B5,PA!$P:$P,'PI Fehidro'!$H$4)</f>
        <v>550000</v>
      </c>
      <c r="I5" s="37">
        <f>SUMIFS(PA!$N:$N,PA!$A:$A,$B5,PA!$P:$P,'PI Fehidro'!$I$4)</f>
        <v>350000</v>
      </c>
      <c r="J5" s="37">
        <f>SUMIFS(PA!$N:$N,PA!$A:$A,$B5,PA!$P:$P,'PI Fehidro'!$J$4)</f>
        <v>0</v>
      </c>
      <c r="K5" s="41">
        <f t="shared" ref="K5:L5" si="0">C5+E5+G5+I5</f>
        <v>1886400</v>
      </c>
      <c r="L5" s="41">
        <f t="shared" si="0"/>
        <v>1030000</v>
      </c>
      <c r="M5" s="43">
        <f t="shared" ref="M5:M36" si="1">IFERROR((K5+L5)/$K$38,"")</f>
        <v>0.10059049143235561</v>
      </c>
      <c r="N5" s="114">
        <f>SUM(M5:M11)</f>
        <v>0.12680389613973125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x14ac:dyDescent="0.2">
      <c r="A6" s="35" t="s">
        <v>29</v>
      </c>
      <c r="B6" s="36" t="s">
        <v>36</v>
      </c>
      <c r="C6" s="37">
        <f>SUMIFS(PA!$K:$K,PA!$A:$A,$B6,PA!$P:$P,'PI Fehidro'!$C$4)</f>
        <v>0</v>
      </c>
      <c r="D6" s="37">
        <f>SUMIFS(PA!$K:$K,PA!$A:$A,$B6,PA!$P:$P,'PI Fehidro'!$D$4)</f>
        <v>0</v>
      </c>
      <c r="E6" s="37">
        <f>SUMIFS(PA!$L:$L,PA!$A:$A,$B6,PA!$P:$P,'PI Fehidro'!$E$4)</f>
        <v>0</v>
      </c>
      <c r="F6" s="37">
        <f>SUMIFS(PA!$L:$L,PA!$A:$A,$B6,PA!$P:$P,'PI Fehidro'!$F$4)</f>
        <v>0</v>
      </c>
      <c r="G6" s="37">
        <f>SUMIFS(PA!$M:$M,PA!$A:$A,$B6,PA!$P:$P,'PI Fehidro'!$G$4)</f>
        <v>0</v>
      </c>
      <c r="H6" s="37">
        <f>SUMIFS(PA!$M:$M,PA!$A:$A,$B6,PA!$P:$P,'PI Fehidro'!$H$4)</f>
        <v>0</v>
      </c>
      <c r="I6" s="37">
        <f>SUMIFS(PA!$N:$N,PA!$A:$A,$B6,PA!$P:$P,'PI Fehidro'!$I$4)</f>
        <v>0</v>
      </c>
      <c r="J6" s="37">
        <f>SUMIFS(PA!$N:$N,PA!$A:$A,$B6,PA!$P:$P,'PI Fehidro'!$J$4)</f>
        <v>0</v>
      </c>
      <c r="K6" s="41">
        <f t="shared" ref="K6:L6" si="2">C6+E6+G6+I6</f>
        <v>0</v>
      </c>
      <c r="L6" s="41">
        <f t="shared" si="2"/>
        <v>0</v>
      </c>
      <c r="M6" s="43">
        <f t="shared" si="1"/>
        <v>0</v>
      </c>
      <c r="N6" s="106"/>
      <c r="O6" s="3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x14ac:dyDescent="0.2">
      <c r="A7" s="35" t="s">
        <v>29</v>
      </c>
      <c r="B7" s="36" t="s">
        <v>37</v>
      </c>
      <c r="C7" s="37">
        <f>SUMIFS(PA!$K:$K,PA!$A:$A,$B7,PA!$P:$P,'PI Fehidro'!$C$4)</f>
        <v>0</v>
      </c>
      <c r="D7" s="37">
        <f>SUMIFS(PA!$K:$K,PA!$A:$A,$B7,PA!$P:$P,'PI Fehidro'!$D$4)</f>
        <v>0</v>
      </c>
      <c r="E7" s="37">
        <f>SUMIFS(PA!$L:$L,PA!$A:$A,$B7,PA!$P:$P,'PI Fehidro'!$E$4)</f>
        <v>0</v>
      </c>
      <c r="F7" s="37">
        <f>SUMIFS(PA!$L:$L,PA!$A:$A,$B7,PA!$P:$P,'PI Fehidro'!$F$4)</f>
        <v>0</v>
      </c>
      <c r="G7" s="37">
        <f>SUMIFS(PA!$M:$M,PA!$A:$A,$B7,PA!$P:$P,'PI Fehidro'!$G$4)</f>
        <v>0</v>
      </c>
      <c r="H7" s="37">
        <f>SUMIFS(PA!$M:$M,PA!$A:$A,$B7,PA!$P:$P,'PI Fehidro'!$H$4)</f>
        <v>0</v>
      </c>
      <c r="I7" s="37">
        <f>SUMIFS(PA!$N:$N,PA!$A:$A,$B7,PA!$P:$P,'PI Fehidro'!$I$4)</f>
        <v>0</v>
      </c>
      <c r="J7" s="37">
        <f>SUMIFS(PA!$N:$N,PA!$A:$A,$B7,PA!$P:$P,'PI Fehidro'!$J$4)</f>
        <v>260000</v>
      </c>
      <c r="K7" s="41">
        <f t="shared" ref="K7:L7" si="3">C7+E7+G7+I7</f>
        <v>0</v>
      </c>
      <c r="L7" s="41">
        <f t="shared" si="3"/>
        <v>260000</v>
      </c>
      <c r="M7" s="43">
        <f t="shared" si="1"/>
        <v>8.9677437156811344E-3</v>
      </c>
      <c r="N7" s="106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 x14ac:dyDescent="0.2">
      <c r="A8" s="35" t="s">
        <v>29</v>
      </c>
      <c r="B8" s="36" t="s">
        <v>38</v>
      </c>
      <c r="C8" s="37">
        <f>SUMIFS(PA!$K:$K,PA!$A:$A,$B8,PA!$P:$P,'PI Fehidro'!$C$4)</f>
        <v>0</v>
      </c>
      <c r="D8" s="37">
        <f>SUMIFS(PA!$K:$K,PA!$A:$A,$B8,PA!$P:$P,'PI Fehidro'!$D$4)</f>
        <v>0</v>
      </c>
      <c r="E8" s="37">
        <f>SUMIFS(PA!$L:$L,PA!$A:$A,$B8,PA!$P:$P,'PI Fehidro'!$E$4)</f>
        <v>250000</v>
      </c>
      <c r="F8" s="37">
        <f>SUMIFS(PA!$L:$L,PA!$A:$A,$B8,PA!$P:$P,'PI Fehidro'!$F$4)</f>
        <v>0</v>
      </c>
      <c r="G8" s="37">
        <f>SUMIFS(PA!$M:$M,PA!$A:$A,$B8,PA!$P:$P,'PI Fehidro'!$G$4)</f>
        <v>250000</v>
      </c>
      <c r="H8" s="37">
        <f>SUMIFS(PA!$M:$M,PA!$A:$A,$B8,PA!$P:$P,'PI Fehidro'!$H$4)</f>
        <v>0</v>
      </c>
      <c r="I8" s="37">
        <f>SUMIFS(PA!$N:$N,PA!$A:$A,$B8,PA!$P:$P,'PI Fehidro'!$I$4)</f>
        <v>0</v>
      </c>
      <c r="J8" s="37">
        <f>SUMIFS(PA!$N:$N,PA!$A:$A,$B8,PA!$P:$P,'PI Fehidro'!$J$4)</f>
        <v>0</v>
      </c>
      <c r="K8" s="41">
        <f t="shared" ref="K8:L8" si="4">C8+E8+G8+I8</f>
        <v>500000</v>
      </c>
      <c r="L8" s="41">
        <f t="shared" si="4"/>
        <v>0</v>
      </c>
      <c r="M8" s="43">
        <f t="shared" si="1"/>
        <v>1.724566099169449E-2</v>
      </c>
      <c r="N8" s="106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 x14ac:dyDescent="0.2">
      <c r="A9" s="35" t="s">
        <v>29</v>
      </c>
      <c r="B9" s="36" t="s">
        <v>39</v>
      </c>
      <c r="C9" s="37">
        <f>SUMIFS(PA!$K:$K,PA!$A:$A,$B9,PA!$P:$P,'PI Fehidro'!$C$4)</f>
        <v>0</v>
      </c>
      <c r="D9" s="37">
        <f>SUMIFS(PA!$K:$K,PA!$A:$A,$B9,PA!$P:$P,'PI Fehidro'!$D$4)</f>
        <v>0</v>
      </c>
      <c r="E9" s="37">
        <f>SUMIFS(PA!$L:$L,PA!$A:$A,$B9,PA!$P:$P,'PI Fehidro'!$E$4)</f>
        <v>0</v>
      </c>
      <c r="F9" s="37">
        <f>SUMIFS(PA!$L:$L,PA!$A:$A,$B9,PA!$P:$P,'PI Fehidro'!$F$4)</f>
        <v>0</v>
      </c>
      <c r="G9" s="37">
        <f>SUMIFS(PA!$M:$M,PA!$A:$A,$B9,PA!$P:$P,'PI Fehidro'!$G$4)</f>
        <v>0</v>
      </c>
      <c r="H9" s="37">
        <f>SUMIFS(PA!$M:$M,PA!$A:$A,$B9,PA!$P:$P,'PI Fehidro'!$H$4)</f>
        <v>0</v>
      </c>
      <c r="I9" s="37">
        <f>SUMIFS(PA!$N:$N,PA!$A:$A,$B9,PA!$P:$P,'PI Fehidro'!$I$4)</f>
        <v>0</v>
      </c>
      <c r="J9" s="37">
        <f>SUMIFS(PA!$N:$N,PA!$A:$A,$B9,PA!$P:$P,'PI Fehidro'!$J$4)</f>
        <v>0</v>
      </c>
      <c r="K9" s="41">
        <f t="shared" ref="K9:L9" si="5">C9+E9+G9+I9</f>
        <v>0</v>
      </c>
      <c r="L9" s="41">
        <f t="shared" si="5"/>
        <v>0</v>
      </c>
      <c r="M9" s="43">
        <f t="shared" si="1"/>
        <v>0</v>
      </c>
      <c r="N9" s="106"/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 x14ac:dyDescent="0.2">
      <c r="A10" s="35" t="s">
        <v>29</v>
      </c>
      <c r="B10" s="36" t="s">
        <v>40</v>
      </c>
      <c r="C10" s="37">
        <f>SUMIFS(PA!$K:$K,PA!$A:$A,$B10,PA!$P:$P,'PI Fehidro'!$C$4)</f>
        <v>0</v>
      </c>
      <c r="D10" s="37">
        <f>SUMIFS(PA!$K:$K,PA!$A:$A,$B10,PA!$P:$P,'PI Fehidro'!$D$4)</f>
        <v>0</v>
      </c>
      <c r="E10" s="37">
        <f>SUMIFS(PA!$L:$L,PA!$A:$A,$B10,PA!$P:$P,'PI Fehidro'!$E$4)</f>
        <v>0</v>
      </c>
      <c r="F10" s="37">
        <f>SUMIFS(PA!$L:$L,PA!$A:$A,$B10,PA!$P:$P,'PI Fehidro'!$F$4)</f>
        <v>0</v>
      </c>
      <c r="G10" s="37">
        <f>SUMIFS(PA!$M:$M,PA!$A:$A,$B10,PA!$P:$P,'PI Fehidro'!$G$4)</f>
        <v>0</v>
      </c>
      <c r="H10" s="37">
        <f>SUMIFS(PA!$M:$M,PA!$A:$A,$B10,PA!$P:$P,'PI Fehidro'!$H$4)</f>
        <v>0</v>
      </c>
      <c r="I10" s="37">
        <f>SUMIFS(PA!$N:$N,PA!$A:$A,$B10,PA!$P:$P,'PI Fehidro'!$I$4)</f>
        <v>0</v>
      </c>
      <c r="J10" s="37">
        <f>SUMIFS(PA!$N:$N,PA!$A:$A,$B10,PA!$P:$P,'PI Fehidro'!$J$4)</f>
        <v>0</v>
      </c>
      <c r="K10" s="41">
        <f t="shared" ref="K10:L10" si="6">C10+E10+G10+I10</f>
        <v>0</v>
      </c>
      <c r="L10" s="41">
        <f t="shared" si="6"/>
        <v>0</v>
      </c>
      <c r="M10" s="43">
        <f t="shared" si="1"/>
        <v>0</v>
      </c>
      <c r="N10" s="106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 x14ac:dyDescent="0.2">
      <c r="A11" s="35" t="s">
        <v>29</v>
      </c>
      <c r="B11" s="36" t="s">
        <v>41</v>
      </c>
      <c r="C11" s="37">
        <f>SUMIFS(PA!$K:$K,PA!$A:$A,$B11,PA!$P:$P,'PI Fehidro'!$C$4)</f>
        <v>0</v>
      </c>
      <c r="D11" s="37">
        <f>SUMIFS(PA!$K:$K,PA!$A:$A,$B11,PA!$P:$P,'PI Fehidro'!$D$4)</f>
        <v>0</v>
      </c>
      <c r="E11" s="37">
        <f>SUMIFS(PA!$L:$L,PA!$A:$A,$B11,PA!$P:$P,'PI Fehidro'!$E$4)</f>
        <v>0</v>
      </c>
      <c r="F11" s="37">
        <f>SUMIFS(PA!$L:$L,PA!$A:$A,$B11,PA!$P:$P,'PI Fehidro'!$F$4)</f>
        <v>0</v>
      </c>
      <c r="G11" s="37">
        <f>SUMIFS(PA!$M:$M,PA!$A:$A,$B11,PA!$P:$P,'PI Fehidro'!$G$4)</f>
        <v>0</v>
      </c>
      <c r="H11" s="37">
        <f>SUMIFS(PA!$M:$M,PA!$A:$A,$B11,PA!$P:$P,'PI Fehidro'!$H$4)</f>
        <v>0</v>
      </c>
      <c r="I11" s="37">
        <f>SUMIFS(PA!$N:$N,PA!$A:$A,$B11,PA!$P:$P,'PI Fehidro'!$I$4)</f>
        <v>0</v>
      </c>
      <c r="J11" s="37">
        <f>SUMIFS(PA!$N:$N,PA!$A:$A,$B11,PA!$P:$P,'PI Fehidro'!$J$4)</f>
        <v>0</v>
      </c>
      <c r="K11" s="41">
        <f t="shared" ref="K11:L11" si="7">C11+E11+G11+I11</f>
        <v>0</v>
      </c>
      <c r="L11" s="41">
        <f t="shared" si="7"/>
        <v>0</v>
      </c>
      <c r="M11" s="43">
        <f t="shared" si="1"/>
        <v>0</v>
      </c>
      <c r="N11" s="107"/>
      <c r="O11" s="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 customHeight="1" x14ac:dyDescent="0.2">
      <c r="A12" s="35" t="s">
        <v>42</v>
      </c>
      <c r="B12" s="36" t="s">
        <v>43</v>
      </c>
      <c r="C12" s="37">
        <f>SUMIFS(PA!$K:$K,PA!$A:$A,$B12,PA!$P:$P,'PI Fehidro'!$C$4)</f>
        <v>0</v>
      </c>
      <c r="D12" s="37">
        <f>SUMIFS(PA!$K:$K,PA!$A:$A,$B12,PA!$P:$P,'PI Fehidro'!$D$4)</f>
        <v>0</v>
      </c>
      <c r="E12" s="37">
        <f>SUMIFS(PA!$L:$L,PA!$A:$A,$B12,PA!$P:$P,'PI Fehidro'!$E$4)</f>
        <v>0</v>
      </c>
      <c r="F12" s="37">
        <f>SUMIFS(PA!$L:$L,PA!$A:$A,$B12,PA!$P:$P,'PI Fehidro'!$F$4)</f>
        <v>0</v>
      </c>
      <c r="G12" s="37">
        <f>SUMIFS(PA!$M:$M,PA!$A:$A,$B12,PA!$P:$P,'PI Fehidro'!$G$4)</f>
        <v>0</v>
      </c>
      <c r="H12" s="37">
        <f>SUMIFS(PA!$M:$M,PA!$A:$A,$B12,PA!$P:$P,'PI Fehidro'!$H$4)</f>
        <v>0</v>
      </c>
      <c r="I12" s="37">
        <f>SUMIFS(PA!$N:$N,PA!$A:$A,$B12,PA!$P:$P,'PI Fehidro'!$I$4)</f>
        <v>0</v>
      </c>
      <c r="J12" s="37">
        <f>SUMIFS(PA!$N:$N,PA!$A:$A,$B12,PA!$P:$P,'PI Fehidro'!$J$4)</f>
        <v>0</v>
      </c>
      <c r="K12" s="41">
        <f t="shared" ref="K12:L12" si="8">C12+E12+G12+I12</f>
        <v>0</v>
      </c>
      <c r="L12" s="41">
        <f t="shared" si="8"/>
        <v>0</v>
      </c>
      <c r="M12" s="43">
        <f t="shared" si="1"/>
        <v>0</v>
      </c>
      <c r="N12" s="105">
        <f>SUM(M12:M17)</f>
        <v>2.4833751828040065E-2</v>
      </c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2">
      <c r="A13" s="35" t="s">
        <v>42</v>
      </c>
      <c r="B13" s="36" t="s">
        <v>44</v>
      </c>
      <c r="C13" s="37">
        <f>SUMIFS(PA!$K:$K,PA!$A:$A,$B13,PA!$P:$P,'PI Fehidro'!$C$4)</f>
        <v>0</v>
      </c>
      <c r="D13" s="37">
        <f>SUMIFS(PA!$K:$K,PA!$A:$A,$B13,PA!$P:$P,'PI Fehidro'!$D$4)</f>
        <v>0</v>
      </c>
      <c r="E13" s="37">
        <f>SUMIFS(PA!$L:$L,PA!$A:$A,$B13,PA!$P:$P,'PI Fehidro'!$E$4)</f>
        <v>0</v>
      </c>
      <c r="F13" s="37">
        <f>SUMIFS(PA!$L:$L,PA!$A:$A,$B13,PA!$P:$P,'PI Fehidro'!$F$4)</f>
        <v>150000</v>
      </c>
      <c r="G13" s="37">
        <f>SUMIFS(PA!$M:$M,PA!$A:$A,$B13,PA!$P:$P,'PI Fehidro'!$G$4)</f>
        <v>0</v>
      </c>
      <c r="H13" s="37">
        <f>SUMIFS(PA!$M:$M,PA!$A:$A,$B13,PA!$P:$P,'PI Fehidro'!$H$4)</f>
        <v>150000</v>
      </c>
      <c r="I13" s="37">
        <f>SUMIFS(PA!$N:$N,PA!$A:$A,$B13,PA!$P:$P,'PI Fehidro'!$I$4)</f>
        <v>0</v>
      </c>
      <c r="J13" s="37">
        <f>SUMIFS(PA!$N:$N,PA!$A:$A,$B13,PA!$P:$P,'PI Fehidro'!$J$4)</f>
        <v>150000</v>
      </c>
      <c r="K13" s="41">
        <f t="shared" ref="K13:L13" si="9">C13+E13+G13+I13</f>
        <v>0</v>
      </c>
      <c r="L13" s="41">
        <f t="shared" si="9"/>
        <v>450000</v>
      </c>
      <c r="M13" s="43">
        <f t="shared" si="1"/>
        <v>1.5521094892525041E-2</v>
      </c>
      <c r="N13" s="106"/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 x14ac:dyDescent="0.2">
      <c r="A14" s="35" t="s">
        <v>42</v>
      </c>
      <c r="B14" s="36" t="s">
        <v>45</v>
      </c>
      <c r="C14" s="37">
        <f>SUMIFS(PA!$K:$K,PA!$A:$A,$B14,PA!$P:$P,'PI Fehidro'!$C$4)</f>
        <v>0</v>
      </c>
      <c r="D14" s="37">
        <f>SUMIFS(PA!$K:$K,PA!$A:$A,$B14,PA!$P:$P,'PI Fehidro'!$D$4)</f>
        <v>0</v>
      </c>
      <c r="E14" s="37">
        <f>SUMIFS(PA!$L:$L,PA!$A:$A,$B14,PA!$P:$P,'PI Fehidro'!$E$4)</f>
        <v>0</v>
      </c>
      <c r="F14" s="37">
        <f>SUMIFS(PA!$L:$L,PA!$A:$A,$B14,PA!$P:$P,'PI Fehidro'!$F$4)</f>
        <v>0</v>
      </c>
      <c r="G14" s="37">
        <f>SUMIFS(PA!$M:$M,PA!$A:$A,$B14,PA!$P:$P,'PI Fehidro'!$G$4)</f>
        <v>0</v>
      </c>
      <c r="H14" s="37">
        <f>SUMIFS(PA!$M:$M,PA!$A:$A,$B14,PA!$P:$P,'PI Fehidro'!$H$4)</f>
        <v>0</v>
      </c>
      <c r="I14" s="37">
        <f>SUMIFS(PA!$N:$N,PA!$A:$A,$B14,PA!$P:$P,'PI Fehidro'!$I$4)</f>
        <v>0</v>
      </c>
      <c r="J14" s="37">
        <f>SUMIFS(PA!$N:$N,PA!$A:$A,$B14,PA!$P:$P,'PI Fehidro'!$J$4)</f>
        <v>0</v>
      </c>
      <c r="K14" s="41">
        <f t="shared" ref="K14:L14" si="10">C14+E14+G14+I14</f>
        <v>0</v>
      </c>
      <c r="L14" s="41">
        <f t="shared" si="10"/>
        <v>0</v>
      </c>
      <c r="M14" s="43">
        <f t="shared" si="1"/>
        <v>0</v>
      </c>
      <c r="N14" s="106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x14ac:dyDescent="0.2">
      <c r="A15" s="35" t="s">
        <v>42</v>
      </c>
      <c r="B15" s="36" t="s">
        <v>46</v>
      </c>
      <c r="C15" s="37">
        <f>SUMIFS(PA!$K:$K,PA!$A:$A,$B15,PA!$P:$P,'PI Fehidro'!$C$4)</f>
        <v>0</v>
      </c>
      <c r="D15" s="37">
        <f>SUMIFS(PA!$K:$K,PA!$A:$A,$B15,PA!$P:$P,'PI Fehidro'!$D$4)</f>
        <v>0</v>
      </c>
      <c r="E15" s="37">
        <f>SUMIFS(PA!$L:$L,PA!$A:$A,$B15,PA!$P:$P,'PI Fehidro'!$E$4)</f>
        <v>0</v>
      </c>
      <c r="F15" s="37">
        <f>SUMIFS(PA!$L:$L,PA!$A:$A,$B15,PA!$P:$P,'PI Fehidro'!$F$4)</f>
        <v>0</v>
      </c>
      <c r="G15" s="37">
        <f>SUMIFS(PA!$M:$M,PA!$A:$A,$B15,PA!$P:$P,'PI Fehidro'!$G$4)</f>
        <v>0</v>
      </c>
      <c r="H15" s="37">
        <f>SUMIFS(PA!$M:$M,PA!$A:$A,$B15,PA!$P:$P,'PI Fehidro'!$H$4)</f>
        <v>0</v>
      </c>
      <c r="I15" s="37">
        <f>SUMIFS(PA!$N:$N,PA!$A:$A,$B15,PA!$P:$P,'PI Fehidro'!$I$4)</f>
        <v>0</v>
      </c>
      <c r="J15" s="37">
        <f>SUMIFS(PA!$N:$N,PA!$A:$A,$B15,PA!$P:$P,'PI Fehidro'!$J$4)</f>
        <v>0</v>
      </c>
      <c r="K15" s="41">
        <f t="shared" ref="K15:L15" si="11">C15+E15+G15+I15</f>
        <v>0</v>
      </c>
      <c r="L15" s="41">
        <f t="shared" si="11"/>
        <v>0</v>
      </c>
      <c r="M15" s="43">
        <f t="shared" si="1"/>
        <v>0</v>
      </c>
      <c r="N15" s="106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2">
      <c r="A16" s="35" t="s">
        <v>42</v>
      </c>
      <c r="B16" s="36" t="s">
        <v>47</v>
      </c>
      <c r="C16" s="37">
        <f>SUMIFS(PA!$K:$K,PA!$A:$A,$B16,PA!$P:$P,'PI Fehidro'!$C$4)</f>
        <v>0</v>
      </c>
      <c r="D16" s="37">
        <f>SUMIFS(PA!$K:$K,PA!$A:$A,$B16,PA!$P:$P,'PI Fehidro'!$D$4)</f>
        <v>0</v>
      </c>
      <c r="E16" s="37">
        <f>SUMIFS(PA!$L:$L,PA!$A:$A,$B16,PA!$P:$P,'PI Fehidro'!$E$4)</f>
        <v>0</v>
      </c>
      <c r="F16" s="37">
        <f>SUMIFS(PA!$L:$L,PA!$A:$A,$B16,PA!$P:$P,'PI Fehidro'!$F$4)</f>
        <v>0</v>
      </c>
      <c r="G16" s="37">
        <f>SUMIFS(PA!$M:$M,PA!$A:$A,$B16,PA!$P:$P,'PI Fehidro'!$G$4)</f>
        <v>0</v>
      </c>
      <c r="H16" s="37">
        <f>SUMIFS(PA!$M:$M,PA!$A:$A,$B16,PA!$P:$P,'PI Fehidro'!$H$4)</f>
        <v>0</v>
      </c>
      <c r="I16" s="37">
        <f>SUMIFS(PA!$N:$N,PA!$A:$A,$B16,PA!$P:$P,'PI Fehidro'!$I$4)</f>
        <v>0</v>
      </c>
      <c r="J16" s="37">
        <f>SUMIFS(PA!$N:$N,PA!$A:$A,$B16,PA!$P:$P,'PI Fehidro'!$J$4)</f>
        <v>0</v>
      </c>
      <c r="K16" s="41">
        <f t="shared" ref="K16:L16" si="12">C16+E16+G16+I16</f>
        <v>0</v>
      </c>
      <c r="L16" s="41">
        <f t="shared" si="12"/>
        <v>0</v>
      </c>
      <c r="M16" s="43">
        <f t="shared" si="1"/>
        <v>0</v>
      </c>
      <c r="N16" s="106"/>
      <c r="O16" s="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 x14ac:dyDescent="0.2">
      <c r="A17" s="35" t="s">
        <v>42</v>
      </c>
      <c r="B17" s="36" t="s">
        <v>48</v>
      </c>
      <c r="C17" s="37">
        <f>SUMIFS(PA!$K:$K,PA!$A:$A,$B17,PA!$P:$P,'PI Fehidro'!$C$4)</f>
        <v>0</v>
      </c>
      <c r="D17" s="37">
        <f>SUMIFS(PA!$K:$K,PA!$A:$A,$B17,PA!$P:$P,'PI Fehidro'!$D$4)</f>
        <v>0</v>
      </c>
      <c r="E17" s="37">
        <f>SUMIFS(PA!$L:$L,PA!$A:$A,$B17,PA!$P:$P,'PI Fehidro'!$E$4)</f>
        <v>0</v>
      </c>
      <c r="F17" s="37">
        <f>SUMIFS(PA!$L:$L,PA!$A:$A,$B17,PA!$P:$P,'PI Fehidro'!$F$4)</f>
        <v>270000</v>
      </c>
      <c r="G17" s="37">
        <f>SUMIFS(PA!$M:$M,PA!$A:$A,$B17,PA!$P:$P,'PI Fehidro'!$G$4)</f>
        <v>0</v>
      </c>
      <c r="H17" s="37">
        <f>SUMIFS(PA!$M:$M,PA!$A:$A,$B17,PA!$P:$P,'PI Fehidro'!$H$4)</f>
        <v>0</v>
      </c>
      <c r="I17" s="37">
        <f>SUMIFS(PA!$N:$N,PA!$A:$A,$B17,PA!$P:$P,'PI Fehidro'!$I$4)</f>
        <v>0</v>
      </c>
      <c r="J17" s="37">
        <f>SUMIFS(PA!$N:$N,PA!$A:$A,$B17,PA!$P:$P,'PI Fehidro'!$J$4)</f>
        <v>0</v>
      </c>
      <c r="K17" s="41">
        <f t="shared" ref="K17:L17" si="13">C17+E17+G17+I17</f>
        <v>0</v>
      </c>
      <c r="L17" s="41">
        <f t="shared" si="13"/>
        <v>270000</v>
      </c>
      <c r="M17" s="43">
        <f t="shared" si="1"/>
        <v>9.3126569355150238E-3</v>
      </c>
      <c r="N17" s="107"/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 customHeight="1" x14ac:dyDescent="0.2">
      <c r="A18" s="35" t="s">
        <v>49</v>
      </c>
      <c r="B18" s="36" t="s">
        <v>50</v>
      </c>
      <c r="C18" s="37">
        <f>SUMIFS(PA!$K:$K,PA!$A:$A,$B18,PA!$P:$P,'PI Fehidro'!$C$4)</f>
        <v>0</v>
      </c>
      <c r="D18" s="37">
        <f>SUMIFS(PA!$K:$K,PA!$A:$A,$B18,PA!$P:$P,'PI Fehidro'!$D$4)</f>
        <v>2500000</v>
      </c>
      <c r="E18" s="37">
        <f>SUMIFS(PA!$L:$L,PA!$A:$A,$B18,PA!$P:$P,'PI Fehidro'!$E$4)</f>
        <v>0</v>
      </c>
      <c r="F18" s="37">
        <f>SUMIFS(PA!$L:$L,PA!$A:$A,$B18,PA!$P:$P,'PI Fehidro'!$F$4)</f>
        <v>2300000</v>
      </c>
      <c r="G18" s="37">
        <f>SUMIFS(PA!$M:$M,PA!$A:$A,$B18,PA!$P:$P,'PI Fehidro'!$G$4)</f>
        <v>0</v>
      </c>
      <c r="H18" s="37">
        <f>SUMIFS(PA!$M:$M,PA!$A:$A,$B18,PA!$P:$P,'PI Fehidro'!$H$4)</f>
        <v>2500000</v>
      </c>
      <c r="I18" s="37">
        <f>SUMIFS(PA!$N:$N,PA!$A:$A,$B18,PA!$P:$P,'PI Fehidro'!$I$4)</f>
        <v>0</v>
      </c>
      <c r="J18" s="37">
        <f>SUMIFS(PA!$N:$N,PA!$A:$A,$B18,PA!$P:$P,'PI Fehidro'!$J$4)</f>
        <v>2500000</v>
      </c>
      <c r="K18" s="41">
        <f t="shared" ref="K18:L18" si="14">C18+E18+G18+I18</f>
        <v>0</v>
      </c>
      <c r="L18" s="41">
        <f t="shared" si="14"/>
        <v>9800000</v>
      </c>
      <c r="M18" s="43">
        <f t="shared" si="1"/>
        <v>0.33801495543721199</v>
      </c>
      <c r="N18" s="105">
        <f>SUM(M18:M22)</f>
        <v>0.46954416268866755</v>
      </c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 customHeight="1" x14ac:dyDescent="0.2">
      <c r="A19" s="35" t="s">
        <v>49</v>
      </c>
      <c r="B19" s="36" t="s">
        <v>51</v>
      </c>
      <c r="C19" s="37">
        <f>SUMIFS(PA!$K:$K,PA!$A:$A,$B19,PA!$P:$P,'PI Fehidro'!$C$4)</f>
        <v>0</v>
      </c>
      <c r="D19" s="37">
        <f>SUMIFS(PA!$K:$K,PA!$A:$A,$B19,PA!$P:$P,'PI Fehidro'!$D$4)</f>
        <v>624400</v>
      </c>
      <c r="E19" s="37">
        <f>SUMIFS(PA!$L:$L,PA!$A:$A,$B19,PA!$P:$P,'PI Fehidro'!$E$4)</f>
        <v>0</v>
      </c>
      <c r="F19" s="37">
        <f>SUMIFS(PA!$L:$L,PA!$A:$A,$B19,PA!$P:$P,'PI Fehidro'!$F$4)</f>
        <v>650000</v>
      </c>
      <c r="G19" s="37">
        <f>SUMIFS(PA!$M:$M,PA!$A:$A,$B19,PA!$P:$P,'PI Fehidro'!$G$4)</f>
        <v>0</v>
      </c>
      <c r="H19" s="37">
        <f>SUMIFS(PA!$M:$M,PA!$A:$A,$B19,PA!$P:$P,'PI Fehidro'!$H$4)</f>
        <v>1039000</v>
      </c>
      <c r="I19" s="37">
        <f>SUMIFS(PA!$N:$N,PA!$A:$A,$B19,PA!$P:$P,'PI Fehidro'!$I$4)</f>
        <v>0</v>
      </c>
      <c r="J19" s="37">
        <f>SUMIFS(PA!$N:$N,PA!$A:$A,$B19,PA!$P:$P,'PI Fehidro'!$J$4)</f>
        <v>1000000</v>
      </c>
      <c r="K19" s="41">
        <f t="shared" ref="K19:L19" si="15">C19+E19+G19+I19</f>
        <v>0</v>
      </c>
      <c r="L19" s="41">
        <f t="shared" si="15"/>
        <v>3313400</v>
      </c>
      <c r="M19" s="43">
        <f t="shared" si="1"/>
        <v>0.11428354625976105</v>
      </c>
      <c r="N19" s="106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2">
      <c r="A20" s="35" t="s">
        <v>49</v>
      </c>
      <c r="B20" s="36" t="s">
        <v>52</v>
      </c>
      <c r="C20" s="37">
        <f>SUMIFS(PA!$K:$K,PA!$A:$A,$B20,PA!$P:$P,'PI Fehidro'!$C$4)</f>
        <v>0</v>
      </c>
      <c r="D20" s="37">
        <f>SUMIFS(PA!$K:$K,PA!$A:$A,$B20,PA!$P:$P,'PI Fehidro'!$D$4)</f>
        <v>0</v>
      </c>
      <c r="E20" s="37">
        <f>SUMIFS(PA!$L:$L,PA!$A:$A,$B20,PA!$P:$P,'PI Fehidro'!$E$4)</f>
        <v>0</v>
      </c>
      <c r="F20" s="37">
        <f>SUMIFS(PA!$L:$L,PA!$A:$A,$B20,PA!$P:$P,'PI Fehidro'!$F$4)</f>
        <v>0</v>
      </c>
      <c r="G20" s="37">
        <f>SUMIFS(PA!$M:$M,PA!$A:$A,$B20,PA!$P:$P,'PI Fehidro'!$G$4)</f>
        <v>0</v>
      </c>
      <c r="H20" s="37">
        <f>SUMIFS(PA!$M:$M,PA!$A:$A,$B20,PA!$P:$P,'PI Fehidro'!$H$4)</f>
        <v>0</v>
      </c>
      <c r="I20" s="37">
        <f>SUMIFS(PA!$N:$N,PA!$A:$A,$B20,PA!$P:$P,'PI Fehidro'!$I$4)</f>
        <v>0</v>
      </c>
      <c r="J20" s="37">
        <f>SUMIFS(PA!$N:$N,PA!$A:$A,$B20,PA!$P:$P,'PI Fehidro'!$J$4)</f>
        <v>0</v>
      </c>
      <c r="K20" s="41">
        <f t="shared" ref="K20:L20" si="16">C20+E20+G20+I20</f>
        <v>0</v>
      </c>
      <c r="L20" s="41">
        <f t="shared" si="16"/>
        <v>0</v>
      </c>
      <c r="M20" s="43">
        <f t="shared" si="1"/>
        <v>0</v>
      </c>
      <c r="N20" s="106"/>
      <c r="O20" s="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2">
      <c r="A21" s="35" t="s">
        <v>49</v>
      </c>
      <c r="B21" s="36" t="s">
        <v>53</v>
      </c>
      <c r="C21" s="37">
        <f>SUMIFS(PA!$K:$K,PA!$A:$A,$B21,PA!$P:$P,'PI Fehidro'!$C$4)</f>
        <v>0</v>
      </c>
      <c r="D21" s="37">
        <f>SUMIFS(PA!$K:$K,PA!$A:$A,$B21,PA!$P:$P,'PI Fehidro'!$D$4)</f>
        <v>500000</v>
      </c>
      <c r="E21" s="37">
        <f>SUMIFS(PA!$L:$L,PA!$A:$A,$B21,PA!$P:$P,'PI Fehidro'!$E$4)</f>
        <v>0</v>
      </c>
      <c r="F21" s="37">
        <f>SUMIFS(PA!$L:$L,PA!$A:$A,$B21,PA!$P:$P,'PI Fehidro'!$F$4)</f>
        <v>0</v>
      </c>
      <c r="G21" s="37">
        <f>SUMIFS(PA!$M:$M,PA!$A:$A,$B21,PA!$P:$P,'PI Fehidro'!$G$4)</f>
        <v>0</v>
      </c>
      <c r="H21" s="37">
        <f>SUMIFS(PA!$M:$M,PA!$A:$A,$B21,PA!$P:$P,'PI Fehidro'!$H$4)</f>
        <v>0</v>
      </c>
      <c r="I21" s="37">
        <f>SUMIFS(PA!$N:$N,PA!$A:$A,$B21,PA!$P:$P,'PI Fehidro'!$I$4)</f>
        <v>0</v>
      </c>
      <c r="J21" s="37">
        <f>SUMIFS(PA!$N:$N,PA!$A:$A,$B21,PA!$P:$P,'PI Fehidro'!$J$4)</f>
        <v>0</v>
      </c>
      <c r="K21" s="41">
        <f t="shared" ref="K21:L21" si="17">C21+E21+G21+I21</f>
        <v>0</v>
      </c>
      <c r="L21" s="41">
        <f t="shared" si="17"/>
        <v>500000</v>
      </c>
      <c r="M21" s="43">
        <f t="shared" si="1"/>
        <v>1.724566099169449E-2</v>
      </c>
      <c r="N21" s="106"/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" customHeight="1" x14ac:dyDescent="0.2">
      <c r="A22" s="35" t="s">
        <v>49</v>
      </c>
      <c r="B22" s="36" t="s">
        <v>54</v>
      </c>
      <c r="C22" s="37">
        <f>SUMIFS(PA!$K:$K,PA!$A:$A,$B22,PA!$P:$P,'PI Fehidro'!$C$4)</f>
        <v>0</v>
      </c>
      <c r="D22" s="37">
        <f>SUMIFS(PA!$K:$K,PA!$A:$A,$B22,PA!$P:$P,'PI Fehidro'!$D$4)</f>
        <v>0</v>
      </c>
      <c r="E22" s="37">
        <f>SUMIFS(PA!$L:$L,PA!$A:$A,$B22,PA!$P:$P,'PI Fehidro'!$E$4)</f>
        <v>0</v>
      </c>
      <c r="F22" s="37">
        <f>SUMIFS(PA!$L:$L,PA!$A:$A,$B22,PA!$P:$P,'PI Fehidro'!$F$4)</f>
        <v>0</v>
      </c>
      <c r="G22" s="37">
        <f>SUMIFS(PA!$M:$M,PA!$A:$A,$B22,PA!$P:$P,'PI Fehidro'!$G$4)</f>
        <v>0</v>
      </c>
      <c r="H22" s="37">
        <f>SUMIFS(PA!$M:$M,PA!$A:$A,$B22,PA!$P:$P,'PI Fehidro'!$H$4)</f>
        <v>0</v>
      </c>
      <c r="I22" s="37">
        <f>SUMIFS(PA!$N:$N,PA!$A:$A,$B22,PA!$P:$P,'PI Fehidro'!$I$4)</f>
        <v>0</v>
      </c>
      <c r="J22" s="37">
        <f>SUMIFS(PA!$N:$N,PA!$A:$A,$B22,PA!$P:$P,'PI Fehidro'!$J$4)</f>
        <v>0</v>
      </c>
      <c r="K22" s="41">
        <f t="shared" ref="K22:L22" si="18">C22+E22+G22+I22</f>
        <v>0</v>
      </c>
      <c r="L22" s="41">
        <f t="shared" si="18"/>
        <v>0</v>
      </c>
      <c r="M22" s="43">
        <f t="shared" si="1"/>
        <v>0</v>
      </c>
      <c r="N22" s="107"/>
      <c r="O22" s="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0" customHeight="1" x14ac:dyDescent="0.2">
      <c r="A23" s="35" t="s">
        <v>55</v>
      </c>
      <c r="B23" s="36" t="s">
        <v>56</v>
      </c>
      <c r="C23" s="37">
        <f>SUMIFS(PA!$K:$K,PA!$A:$A,$B23,PA!$P:$P,'PI Fehidro'!$C$4)</f>
        <v>0</v>
      </c>
      <c r="D23" s="37">
        <f>SUMIFS(PA!$K:$K,PA!$A:$A,$B23,PA!$P:$P,'PI Fehidro'!$D$4)</f>
        <v>0</v>
      </c>
      <c r="E23" s="37">
        <f>SUMIFS(PA!$L:$L,PA!$A:$A,$B23,PA!$P:$P,'PI Fehidro'!$E$4)</f>
        <v>0</v>
      </c>
      <c r="F23" s="37">
        <f>SUMIFS(PA!$L:$L,PA!$A:$A,$B23,PA!$P:$P,'PI Fehidro'!$F$4)</f>
        <v>0</v>
      </c>
      <c r="G23" s="37">
        <f>SUMIFS(PA!$M:$M,PA!$A:$A,$B23,PA!$P:$P,'PI Fehidro'!$G$4)</f>
        <v>0</v>
      </c>
      <c r="H23" s="37">
        <f>SUMIFS(PA!$M:$M,PA!$A:$A,$B23,PA!$P:$P,'PI Fehidro'!$H$4)</f>
        <v>0</v>
      </c>
      <c r="I23" s="37">
        <f>SUMIFS(PA!$N:$N,PA!$A:$A,$B23,PA!$P:$P,'PI Fehidro'!$I$4)</f>
        <v>0</v>
      </c>
      <c r="J23" s="37">
        <f>SUMIFS(PA!$N:$N,PA!$A:$A,$B23,PA!$P:$P,'PI Fehidro'!$J$4)</f>
        <v>0</v>
      </c>
      <c r="K23" s="41">
        <f t="shared" ref="K23:L23" si="19">C23+E23+G23+I23</f>
        <v>0</v>
      </c>
      <c r="L23" s="41">
        <f t="shared" si="19"/>
        <v>0</v>
      </c>
      <c r="M23" s="43">
        <f t="shared" si="1"/>
        <v>0</v>
      </c>
      <c r="N23" s="105">
        <f>SUM(M23:M24)</f>
        <v>3.9251124417096661E-2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0" customHeight="1" x14ac:dyDescent="0.2">
      <c r="A24" s="35" t="s">
        <v>55</v>
      </c>
      <c r="B24" s="36" t="s">
        <v>57</v>
      </c>
      <c r="C24" s="37">
        <f>SUMIFS(PA!$K:$K,PA!$A:$A,$B24,PA!$P:$P,'PI Fehidro'!$C$4)</f>
        <v>0</v>
      </c>
      <c r="D24" s="37">
        <f>SUMIFS(PA!$K:$K,PA!$A:$A,$B24,PA!$P:$P,'PI Fehidro'!$D$4)</f>
        <v>300000</v>
      </c>
      <c r="E24" s="37">
        <f>SUMIFS(PA!$L:$L,PA!$A:$A,$B24,PA!$P:$P,'PI Fehidro'!$E$4)</f>
        <v>350000</v>
      </c>
      <c r="F24" s="37">
        <f>SUMIFS(PA!$L:$L,PA!$A:$A,$B24,PA!$P:$P,'PI Fehidro'!$F$4)</f>
        <v>0</v>
      </c>
      <c r="G24" s="37">
        <f>SUMIFS(PA!$M:$M,PA!$A:$A,$B24,PA!$P:$P,'PI Fehidro'!$G$4)</f>
        <v>0</v>
      </c>
      <c r="H24" s="37">
        <f>SUMIFS(PA!$M:$M,PA!$A:$A,$B24,PA!$P:$P,'PI Fehidro'!$H$4)</f>
        <v>0</v>
      </c>
      <c r="I24" s="37">
        <f>SUMIFS(PA!$N:$N,PA!$A:$A,$B24,PA!$P:$P,'PI Fehidro'!$I$4)</f>
        <v>488000</v>
      </c>
      <c r="J24" s="37">
        <f>SUMIFS(PA!$N:$N,PA!$A:$A,$B24,PA!$P:$P,'PI Fehidro'!$J$4)</f>
        <v>0</v>
      </c>
      <c r="K24" s="41">
        <f t="shared" ref="K24:L24" si="20">C24+E24+G24+I24</f>
        <v>838000</v>
      </c>
      <c r="L24" s="41">
        <f t="shared" si="20"/>
        <v>300000</v>
      </c>
      <c r="M24" s="43">
        <f t="shared" si="1"/>
        <v>3.9251124417096661E-2</v>
      </c>
      <c r="N24" s="107"/>
      <c r="O24" s="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 customHeight="1" x14ac:dyDescent="0.2">
      <c r="A25" s="35" t="s">
        <v>58</v>
      </c>
      <c r="B25" s="36" t="s">
        <v>59</v>
      </c>
      <c r="C25" s="37">
        <f>SUMIFS(PA!$K:$K,PA!$A:$A,$B25,PA!$P:$P,'PI Fehidro'!$C$4)</f>
        <v>0</v>
      </c>
      <c r="D25" s="37">
        <f>SUMIFS(PA!$K:$K,PA!$A:$A,$B25,PA!$P:$P,'PI Fehidro'!$D$4)</f>
        <v>0</v>
      </c>
      <c r="E25" s="37">
        <f>SUMIFS(PA!$L:$L,PA!$A:$A,$B25,PA!$P:$P,'PI Fehidro'!$E$4)</f>
        <v>0</v>
      </c>
      <c r="F25" s="37">
        <f>SUMIFS(PA!$L:$L,PA!$A:$A,$B25,PA!$P:$P,'PI Fehidro'!$F$4)</f>
        <v>0</v>
      </c>
      <c r="G25" s="37">
        <f>SUMIFS(PA!$M:$M,PA!$A:$A,$B25,PA!$P:$P,'PI Fehidro'!$G$4)</f>
        <v>0</v>
      </c>
      <c r="H25" s="37">
        <f>SUMIFS(PA!$M:$M,PA!$A:$A,$B25,PA!$P:$P,'PI Fehidro'!$H$4)</f>
        <v>0</v>
      </c>
      <c r="I25" s="37">
        <f>SUMIFS(PA!$N:$N,PA!$A:$A,$B25,PA!$P:$P,'PI Fehidro'!$I$4)</f>
        <v>0</v>
      </c>
      <c r="J25" s="37">
        <f>SUMIFS(PA!$N:$N,PA!$A:$A,$B25,PA!$P:$P,'PI Fehidro'!$J$4)</f>
        <v>0</v>
      </c>
      <c r="K25" s="41">
        <f t="shared" ref="K25:L25" si="21">C25+E25+G25+I25</f>
        <v>0</v>
      </c>
      <c r="L25" s="41">
        <f t="shared" si="21"/>
        <v>0</v>
      </c>
      <c r="M25" s="43">
        <f t="shared" si="1"/>
        <v>0</v>
      </c>
      <c r="N25" s="105">
        <f>SUM(M25:M27)</f>
        <v>0</v>
      </c>
      <c r="O25" s="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 customHeight="1" x14ac:dyDescent="0.2">
      <c r="A26" s="35" t="s">
        <v>58</v>
      </c>
      <c r="B26" s="36" t="s">
        <v>60</v>
      </c>
      <c r="C26" s="37">
        <f>SUMIFS(PA!$K:$K,PA!$A:$A,$B26,PA!$P:$P,'PI Fehidro'!$C$4)</f>
        <v>0</v>
      </c>
      <c r="D26" s="37">
        <f>SUMIFS(PA!$K:$K,PA!$A:$A,$B26,PA!$P:$P,'PI Fehidro'!$D$4)</f>
        <v>0</v>
      </c>
      <c r="E26" s="37">
        <f>SUMIFS(PA!$L:$L,PA!$A:$A,$B26,PA!$P:$P,'PI Fehidro'!$E$4)</f>
        <v>0</v>
      </c>
      <c r="F26" s="37">
        <f>SUMIFS(PA!$L:$L,PA!$A:$A,$B26,PA!$P:$P,'PI Fehidro'!$F$4)</f>
        <v>0</v>
      </c>
      <c r="G26" s="37">
        <f>SUMIFS(PA!$M:$M,PA!$A:$A,$B26,PA!$P:$P,'PI Fehidro'!$G$4)</f>
        <v>0</v>
      </c>
      <c r="H26" s="37">
        <f>SUMIFS(PA!$M:$M,PA!$A:$A,$B26,PA!$P:$P,'PI Fehidro'!$H$4)</f>
        <v>0</v>
      </c>
      <c r="I26" s="37">
        <f>SUMIFS(PA!$N:$N,PA!$A:$A,$B26,PA!$P:$P,'PI Fehidro'!$I$4)</f>
        <v>0</v>
      </c>
      <c r="J26" s="37">
        <f>SUMIFS(PA!$N:$N,PA!$A:$A,$B26,PA!$P:$P,'PI Fehidro'!$J$4)</f>
        <v>0</v>
      </c>
      <c r="K26" s="41">
        <f t="shared" ref="K26:L26" si="22">C26+E26+G26+I26</f>
        <v>0</v>
      </c>
      <c r="L26" s="41">
        <f t="shared" si="22"/>
        <v>0</v>
      </c>
      <c r="M26" s="43">
        <f t="shared" si="1"/>
        <v>0</v>
      </c>
      <c r="N26" s="106"/>
      <c r="O26" s="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 customHeight="1" x14ac:dyDescent="0.2">
      <c r="A27" s="35" t="s">
        <v>58</v>
      </c>
      <c r="B27" s="36" t="s">
        <v>61</v>
      </c>
      <c r="C27" s="37">
        <f>SUMIFS(PA!$K:$K,PA!$A:$A,$B27,PA!$P:$P,'PI Fehidro'!$C$4)</f>
        <v>0</v>
      </c>
      <c r="D27" s="37">
        <f>SUMIFS(PA!$K:$K,PA!$A:$A,$B27,PA!$P:$P,'PI Fehidro'!$D$4)</f>
        <v>0</v>
      </c>
      <c r="E27" s="37">
        <f>SUMIFS(PA!$L:$L,PA!$A:$A,$B27,PA!$P:$P,'PI Fehidro'!$E$4)</f>
        <v>0</v>
      </c>
      <c r="F27" s="37">
        <f>SUMIFS(PA!$L:$L,PA!$A:$A,$B27,PA!$P:$P,'PI Fehidro'!$F$4)</f>
        <v>0</v>
      </c>
      <c r="G27" s="37">
        <f>SUMIFS(PA!$M:$M,PA!$A:$A,$B27,PA!$P:$P,'PI Fehidro'!$G$4)</f>
        <v>0</v>
      </c>
      <c r="H27" s="37">
        <f>SUMIFS(PA!$M:$M,PA!$A:$A,$B27,PA!$P:$P,'PI Fehidro'!$H$4)</f>
        <v>0</v>
      </c>
      <c r="I27" s="37">
        <f>SUMIFS(PA!$N:$N,PA!$A:$A,$B27,PA!$P:$P,'PI Fehidro'!$I$4)</f>
        <v>0</v>
      </c>
      <c r="J27" s="37">
        <f>SUMIFS(PA!$N:$N,PA!$A:$A,$B27,PA!$P:$P,'PI Fehidro'!$J$4)</f>
        <v>0</v>
      </c>
      <c r="K27" s="41">
        <f t="shared" ref="K27:L27" si="23">C27+E27+G27+I27</f>
        <v>0</v>
      </c>
      <c r="L27" s="41">
        <f t="shared" si="23"/>
        <v>0</v>
      </c>
      <c r="M27" s="43">
        <f t="shared" si="1"/>
        <v>0</v>
      </c>
      <c r="N27" s="107"/>
      <c r="O27" s="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 customHeight="1" x14ac:dyDescent="0.2">
      <c r="A28" s="35" t="s">
        <v>62</v>
      </c>
      <c r="B28" s="36" t="s">
        <v>63</v>
      </c>
      <c r="C28" s="37">
        <f>SUMIFS(PA!$K:$K,PA!$A:$A,$B28,PA!$P:$P,'PI Fehidro'!$C$4)</f>
        <v>0</v>
      </c>
      <c r="D28" s="37">
        <f>SUMIFS(PA!$K:$K,PA!$A:$A,$B28,PA!$P:$P,'PI Fehidro'!$D$4)</f>
        <v>0</v>
      </c>
      <c r="E28" s="37">
        <f>SUMIFS(PA!$L:$L,PA!$A:$A,$B28,PA!$P:$P,'PI Fehidro'!$E$4)</f>
        <v>0</v>
      </c>
      <c r="F28" s="37">
        <f>SUMIFS(PA!$L:$L,PA!$A:$A,$B28,PA!$P:$P,'PI Fehidro'!$F$4)</f>
        <v>0</v>
      </c>
      <c r="G28" s="37">
        <f>SUMIFS(PA!$M:$M,PA!$A:$A,$B28,PA!$P:$P,'PI Fehidro'!$G$4)</f>
        <v>0</v>
      </c>
      <c r="H28" s="37">
        <f>SUMIFS(PA!$M:$M,PA!$A:$A,$B28,PA!$P:$P,'PI Fehidro'!$H$4)</f>
        <v>0</v>
      </c>
      <c r="I28" s="37">
        <f>SUMIFS(PA!$N:$N,PA!$A:$A,$B28,PA!$P:$P,'PI Fehidro'!$I$4)</f>
        <v>0</v>
      </c>
      <c r="J28" s="37">
        <f>SUMIFS(PA!$N:$N,PA!$A:$A,$B28,PA!$P:$P,'PI Fehidro'!$J$4)</f>
        <v>0</v>
      </c>
      <c r="K28" s="41">
        <f t="shared" ref="K28:L28" si="24">C28+E28+G28+I28</f>
        <v>0</v>
      </c>
      <c r="L28" s="41">
        <f t="shared" si="24"/>
        <v>0</v>
      </c>
      <c r="M28" s="43">
        <f t="shared" si="1"/>
        <v>0</v>
      </c>
      <c r="N28" s="105">
        <f>SUM(M28:M30)</f>
        <v>6.898264396677796E-3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0" customHeight="1" x14ac:dyDescent="0.2">
      <c r="A29" s="35" t="s">
        <v>62</v>
      </c>
      <c r="B29" s="36" t="s">
        <v>64</v>
      </c>
      <c r="C29" s="37">
        <f>SUMIFS(PA!$K:$K,PA!$A:$A,$B29,PA!$P:$P,'PI Fehidro'!$C$4)</f>
        <v>0</v>
      </c>
      <c r="D29" s="37">
        <f>SUMIFS(PA!$K:$K,PA!$A:$A,$B29,PA!$P:$P,'PI Fehidro'!$D$4)</f>
        <v>0</v>
      </c>
      <c r="E29" s="37">
        <f>SUMIFS(PA!$L:$L,PA!$A:$A,$B29,PA!$P:$P,'PI Fehidro'!$E$4)</f>
        <v>0</v>
      </c>
      <c r="F29" s="37">
        <f>SUMIFS(PA!$L:$L,PA!$A:$A,$B29,PA!$P:$P,'PI Fehidro'!$F$4)</f>
        <v>200000</v>
      </c>
      <c r="G29" s="37">
        <f>SUMIFS(PA!$M:$M,PA!$A:$A,$B29,PA!$P:$P,'PI Fehidro'!$G$4)</f>
        <v>0</v>
      </c>
      <c r="H29" s="37">
        <f>SUMIFS(PA!$M:$M,PA!$A:$A,$B29,PA!$P:$P,'PI Fehidro'!$H$4)</f>
        <v>0</v>
      </c>
      <c r="I29" s="37">
        <f>SUMIFS(PA!$N:$N,PA!$A:$A,$B29,PA!$P:$P,'PI Fehidro'!$I$4)</f>
        <v>0</v>
      </c>
      <c r="J29" s="37">
        <f>SUMIFS(PA!$N:$N,PA!$A:$A,$B29,PA!$P:$P,'PI Fehidro'!$J$4)</f>
        <v>0</v>
      </c>
      <c r="K29" s="41">
        <f t="shared" ref="K29:L29" si="25">C29+E29+G29+I29</f>
        <v>0</v>
      </c>
      <c r="L29" s="41">
        <f t="shared" si="25"/>
        <v>200000</v>
      </c>
      <c r="M29" s="43">
        <f t="shared" si="1"/>
        <v>6.898264396677796E-3</v>
      </c>
      <c r="N29" s="106"/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 customHeight="1" x14ac:dyDescent="0.2">
      <c r="A30" s="35" t="s">
        <v>62</v>
      </c>
      <c r="B30" s="36" t="s">
        <v>65</v>
      </c>
      <c r="C30" s="37">
        <f>SUMIFS(PA!$K:$K,PA!$A:$A,$B30,PA!$P:$P,'PI Fehidro'!$C$4)</f>
        <v>0</v>
      </c>
      <c r="D30" s="37">
        <f>SUMIFS(PA!$K:$K,PA!$A:$A,$B30,PA!$P:$P,'PI Fehidro'!$D$4)</f>
        <v>0</v>
      </c>
      <c r="E30" s="37">
        <f>SUMIFS(PA!$L:$L,PA!$A:$A,$B30,PA!$P:$P,'PI Fehidro'!$E$4)</f>
        <v>0</v>
      </c>
      <c r="F30" s="37">
        <f>SUMIFS(PA!$L:$L,PA!$A:$A,$B30,PA!$P:$P,'PI Fehidro'!$F$4)</f>
        <v>0</v>
      </c>
      <c r="G30" s="37">
        <f>SUMIFS(PA!$M:$M,PA!$A:$A,$B30,PA!$P:$P,'PI Fehidro'!$G$4)</f>
        <v>0</v>
      </c>
      <c r="H30" s="37">
        <f>SUMIFS(PA!$M:$M,PA!$A:$A,$B30,PA!$P:$P,'PI Fehidro'!$H$4)</f>
        <v>0</v>
      </c>
      <c r="I30" s="37">
        <f>SUMIFS(PA!$N:$N,PA!$A:$A,$B30,PA!$P:$P,'PI Fehidro'!$I$4)</f>
        <v>0</v>
      </c>
      <c r="J30" s="37">
        <f>SUMIFS(PA!$N:$N,PA!$A:$A,$B30,PA!$P:$P,'PI Fehidro'!$J$4)</f>
        <v>0</v>
      </c>
      <c r="K30" s="41">
        <f t="shared" ref="K30:L30" si="26">C30+E30+G30+I30</f>
        <v>0</v>
      </c>
      <c r="L30" s="41">
        <f t="shared" si="26"/>
        <v>0</v>
      </c>
      <c r="M30" s="43">
        <f t="shared" si="1"/>
        <v>0</v>
      </c>
      <c r="N30" s="107"/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 customHeight="1" x14ac:dyDescent="0.2">
      <c r="A31" s="35" t="s">
        <v>66</v>
      </c>
      <c r="B31" s="36" t="s">
        <v>67</v>
      </c>
      <c r="C31" s="37">
        <f>SUMIFS(PA!$K:$K,PA!$A:$A,$B31,PA!$P:$P,'PI Fehidro'!$C$4)</f>
        <v>0</v>
      </c>
      <c r="D31" s="37">
        <f>SUMIFS(PA!$K:$K,PA!$A:$A,$B31,PA!$P:$P,'PI Fehidro'!$D$4)</f>
        <v>300000</v>
      </c>
      <c r="E31" s="37">
        <f>SUMIFS(PA!$L:$L,PA!$A:$A,$B31,PA!$P:$P,'PI Fehidro'!$E$4)</f>
        <v>0</v>
      </c>
      <c r="F31" s="37">
        <f>SUMIFS(PA!$L:$L,PA!$A:$A,$B31,PA!$P:$P,'PI Fehidro'!$F$4)</f>
        <v>500000</v>
      </c>
      <c r="G31" s="37">
        <f>SUMIFS(PA!$M:$M,PA!$A:$A,$B31,PA!$P:$P,'PI Fehidro'!$G$4)</f>
        <v>0</v>
      </c>
      <c r="H31" s="37">
        <f>SUMIFS(PA!$M:$M,PA!$A:$A,$B31,PA!$P:$P,'PI Fehidro'!$H$4)</f>
        <v>0</v>
      </c>
      <c r="I31" s="37">
        <f>SUMIFS(PA!$N:$N,PA!$A:$A,$B31,PA!$P:$P,'PI Fehidro'!$I$4)</f>
        <v>0</v>
      </c>
      <c r="J31" s="37">
        <f>SUMIFS(PA!$N:$N,PA!$A:$A,$B31,PA!$P:$P,'PI Fehidro'!$J$4)</f>
        <v>200000</v>
      </c>
      <c r="K31" s="41">
        <f t="shared" ref="K31:L31" si="27">C31+E31+G31+I31</f>
        <v>0</v>
      </c>
      <c r="L31" s="41">
        <f t="shared" si="27"/>
        <v>1000000</v>
      </c>
      <c r="M31" s="43">
        <f t="shared" si="1"/>
        <v>3.449132198338898E-2</v>
      </c>
      <c r="N31" s="105">
        <f>SUM(M31:M33)</f>
        <v>0.24143925388372284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customHeight="1" x14ac:dyDescent="0.2">
      <c r="A32" s="35" t="s">
        <v>66</v>
      </c>
      <c r="B32" s="36" t="s">
        <v>68</v>
      </c>
      <c r="C32" s="37">
        <f>SUMIFS(PA!$K:$K,PA!$A:$A,$B32,PA!$P:$P,'PI Fehidro'!$C$4)</f>
        <v>0</v>
      </c>
      <c r="D32" s="37">
        <f>SUMIFS(PA!$K:$K,PA!$A:$A,$B32,PA!$P:$P,'PI Fehidro'!$D$4)</f>
        <v>1500000</v>
      </c>
      <c r="E32" s="37">
        <f>SUMIFS(PA!$L:$L,PA!$A:$A,$B32,PA!$P:$P,'PI Fehidro'!$E$4)</f>
        <v>0</v>
      </c>
      <c r="F32" s="37">
        <f>SUMIFS(PA!$L:$L,PA!$A:$A,$B32,PA!$P:$P,'PI Fehidro'!$F$4)</f>
        <v>1500000</v>
      </c>
      <c r="G32" s="37">
        <f>SUMIFS(PA!$M:$M,PA!$A:$A,$B32,PA!$P:$P,'PI Fehidro'!$G$4)</f>
        <v>0</v>
      </c>
      <c r="H32" s="37">
        <f>SUMIFS(PA!$M:$M,PA!$A:$A,$B32,PA!$P:$P,'PI Fehidro'!$H$4)</f>
        <v>1500000</v>
      </c>
      <c r="I32" s="37">
        <f>SUMIFS(PA!$N:$N,PA!$A:$A,$B32,PA!$P:$P,'PI Fehidro'!$I$4)</f>
        <v>0</v>
      </c>
      <c r="J32" s="37">
        <f>SUMIFS(PA!$N:$N,PA!$A:$A,$B32,PA!$P:$P,'PI Fehidro'!$J$4)</f>
        <v>1500000</v>
      </c>
      <c r="K32" s="41">
        <f t="shared" ref="K32:L32" si="28">C32+E32+G32+I32</f>
        <v>0</v>
      </c>
      <c r="L32" s="41">
        <f t="shared" si="28"/>
        <v>6000000</v>
      </c>
      <c r="M32" s="43">
        <f t="shared" si="1"/>
        <v>0.20694793190033386</v>
      </c>
      <c r="N32" s="106"/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" customHeight="1" x14ac:dyDescent="0.2">
      <c r="A33" s="35" t="s">
        <v>66</v>
      </c>
      <c r="B33" s="36" t="s">
        <v>69</v>
      </c>
      <c r="C33" s="37">
        <f>SUMIFS(PA!$K:$K,PA!$A:$A,$B33,PA!$P:$P,'PI Fehidro'!$C$4)</f>
        <v>0</v>
      </c>
      <c r="D33" s="37">
        <f>SUMIFS(PA!$K:$K,PA!$A:$A,$B33,PA!$P:$P,'PI Fehidro'!$D$4)</f>
        <v>0</v>
      </c>
      <c r="E33" s="37">
        <f>SUMIFS(PA!$L:$L,PA!$A:$A,$B33,PA!$P:$P,'PI Fehidro'!$E$4)</f>
        <v>0</v>
      </c>
      <c r="F33" s="37">
        <f>SUMIFS(PA!$L:$L,PA!$A:$A,$B33,PA!$P:$P,'PI Fehidro'!$F$4)</f>
        <v>0</v>
      </c>
      <c r="G33" s="37">
        <f>SUMIFS(PA!$M:$M,PA!$A:$A,$B33,PA!$P:$P,'PI Fehidro'!$G$4)</f>
        <v>0</v>
      </c>
      <c r="H33" s="37">
        <f>SUMIFS(PA!$M:$M,PA!$A:$A,$B33,PA!$P:$P,'PI Fehidro'!$H$4)</f>
        <v>0</v>
      </c>
      <c r="I33" s="37">
        <f>SUMIFS(PA!$N:$N,PA!$A:$A,$B33,PA!$P:$P,'PI Fehidro'!$I$4)</f>
        <v>0</v>
      </c>
      <c r="J33" s="37">
        <f>SUMIFS(PA!$N:$N,PA!$A:$A,$B33,PA!$P:$P,'PI Fehidro'!$J$4)</f>
        <v>0</v>
      </c>
      <c r="K33" s="41">
        <f t="shared" ref="K33:L33" si="29">C33+E33+G33+I33</f>
        <v>0</v>
      </c>
      <c r="L33" s="41">
        <f t="shared" si="29"/>
        <v>0</v>
      </c>
      <c r="M33" s="43">
        <f t="shared" si="1"/>
        <v>0</v>
      </c>
      <c r="N33" s="107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0" customHeight="1" x14ac:dyDescent="0.2">
      <c r="A34" s="35" t="s">
        <v>70</v>
      </c>
      <c r="B34" s="36" t="s">
        <v>71</v>
      </c>
      <c r="C34" s="37">
        <f>SUMIFS(PA!$K:$K,PA!$A:$A,$B34,PA!$P:$P,'PI Fehidro'!$C$4)</f>
        <v>0</v>
      </c>
      <c r="D34" s="37">
        <f>SUMIFS(PA!$K:$K,PA!$A:$A,$B34,PA!$P:$P,'PI Fehidro'!$D$4)</f>
        <v>0</v>
      </c>
      <c r="E34" s="37">
        <f>SUMIFS(PA!$L:$L,PA!$A:$A,$B34,PA!$P:$P,'PI Fehidro'!$E$4)</f>
        <v>150000</v>
      </c>
      <c r="F34" s="37">
        <f>SUMIFS(PA!$L:$L,PA!$A:$A,$B34,PA!$P:$P,'PI Fehidro'!$F$4)</f>
        <v>0</v>
      </c>
      <c r="G34" s="37">
        <f>SUMIFS(PA!$M:$M,PA!$A:$A,$B34,PA!$P:$P,'PI Fehidro'!$G$4)</f>
        <v>0</v>
      </c>
      <c r="H34" s="37">
        <f>SUMIFS(PA!$M:$M,PA!$A:$A,$B34,PA!$P:$P,'PI Fehidro'!$H$4)</f>
        <v>0</v>
      </c>
      <c r="I34" s="37">
        <f>SUMIFS(PA!$N:$N,PA!$A:$A,$B34,PA!$P:$P,'PI Fehidro'!$I$4)</f>
        <v>0</v>
      </c>
      <c r="J34" s="37">
        <f>SUMIFS(PA!$N:$N,PA!$A:$A,$B34,PA!$P:$P,'PI Fehidro'!$J$4)</f>
        <v>0</v>
      </c>
      <c r="K34" s="41">
        <f t="shared" ref="K34:L34" si="30">C34+E34+G34+I34</f>
        <v>150000</v>
      </c>
      <c r="L34" s="41">
        <f t="shared" si="30"/>
        <v>0</v>
      </c>
      <c r="M34" s="43">
        <f t="shared" si="1"/>
        <v>5.173698297508347E-3</v>
      </c>
      <c r="N34" s="105">
        <f>SUM(M34:M36)</f>
        <v>9.122954664606385E-2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0" customHeight="1" x14ac:dyDescent="0.2">
      <c r="A35" s="35" t="s">
        <v>70</v>
      </c>
      <c r="B35" s="36" t="s">
        <v>72</v>
      </c>
      <c r="C35" s="37">
        <f>SUMIFS(PA!$K:$K,PA!$A:$A,$B35,PA!$P:$P,'PI Fehidro'!$C$4)</f>
        <v>200000</v>
      </c>
      <c r="D35" s="37">
        <f>SUMIFS(PA!$K:$K,PA!$A:$A,$B35,PA!$P:$P,'PI Fehidro'!$D$4)</f>
        <v>300000</v>
      </c>
      <c r="E35" s="37">
        <f>SUMIFS(PA!$L:$L,PA!$A:$A,$B35,PA!$P:$P,'PI Fehidro'!$E$4)</f>
        <v>400000</v>
      </c>
      <c r="F35" s="37">
        <f>SUMIFS(PA!$L:$L,PA!$A:$A,$B35,PA!$P:$P,'PI Fehidro'!$F$4)</f>
        <v>150000</v>
      </c>
      <c r="G35" s="37">
        <f>SUMIFS(PA!$M:$M,PA!$A:$A,$B35,PA!$P:$P,'PI Fehidro'!$G$4)</f>
        <v>545000</v>
      </c>
      <c r="H35" s="37">
        <f>SUMIFS(PA!$M:$M,PA!$A:$A,$B35,PA!$P:$P,'PI Fehidro'!$H$4)</f>
        <v>0</v>
      </c>
      <c r="I35" s="37">
        <f>SUMIFS(PA!$N:$N,PA!$A:$A,$B35,PA!$P:$P,'PI Fehidro'!$I$4)</f>
        <v>420000</v>
      </c>
      <c r="J35" s="37">
        <f>SUMIFS(PA!$N:$N,PA!$A:$A,$B35,PA!$P:$P,'PI Fehidro'!$J$4)</f>
        <v>150000</v>
      </c>
      <c r="K35" s="41">
        <f t="shared" ref="K35:L35" si="31">C35+E35+G35+I35</f>
        <v>1565000</v>
      </c>
      <c r="L35" s="41">
        <f t="shared" si="31"/>
        <v>600000</v>
      </c>
      <c r="M35" s="43">
        <f t="shared" si="1"/>
        <v>7.4673712094037142E-2</v>
      </c>
      <c r="N35" s="106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0" customHeight="1" x14ac:dyDescent="0.2">
      <c r="A36" s="35" t="s">
        <v>70</v>
      </c>
      <c r="B36" s="36" t="s">
        <v>73</v>
      </c>
      <c r="C36" s="37">
        <f>SUMIFS(PA!$K:$K,PA!$A:$A,$B36,PA!$P:$P,'PI Fehidro'!$C$4)</f>
        <v>0</v>
      </c>
      <c r="D36" s="37">
        <f>SUMIFS(PA!$K:$K,PA!$A:$A,$B36,PA!$P:$P,'PI Fehidro'!$D$4)</f>
        <v>0</v>
      </c>
      <c r="E36" s="37">
        <f>SUMIFS(PA!$L:$L,PA!$A:$A,$B36,PA!$P:$P,'PI Fehidro'!$E$4)</f>
        <v>150000</v>
      </c>
      <c r="F36" s="37">
        <f>SUMIFS(PA!$L:$L,PA!$A:$A,$B36,PA!$P:$P,'PI Fehidro'!$F$4)</f>
        <v>0</v>
      </c>
      <c r="G36" s="37">
        <f>SUMIFS(PA!$M:$M,PA!$A:$A,$B36,PA!$P:$P,'PI Fehidro'!$G$4)</f>
        <v>0</v>
      </c>
      <c r="H36" s="37">
        <f>SUMIFS(PA!$M:$M,PA!$A:$A,$B36,PA!$P:$P,'PI Fehidro'!$H$4)</f>
        <v>0</v>
      </c>
      <c r="I36" s="37">
        <f>SUMIFS(PA!$N:$N,PA!$A:$A,$B36,PA!$P:$P,'PI Fehidro'!$I$4)</f>
        <v>180000</v>
      </c>
      <c r="J36" s="37">
        <f>SUMIFS(PA!$N:$N,PA!$A:$A,$B36,PA!$P:$P,'PI Fehidro'!$J$4)</f>
        <v>0</v>
      </c>
      <c r="K36" s="41">
        <f t="shared" ref="K36:L36" si="32">C36+E36+G36+I36</f>
        <v>330000</v>
      </c>
      <c r="L36" s="41">
        <f t="shared" si="32"/>
        <v>0</v>
      </c>
      <c r="M36" s="43">
        <f t="shared" si="1"/>
        <v>1.1382136254518364E-2</v>
      </c>
      <c r="N36" s="107"/>
      <c r="O36" s="3"/>
      <c r="P36" s="57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4.5" customHeight="1" x14ac:dyDescent="0.2">
      <c r="A37" s="108" t="s">
        <v>74</v>
      </c>
      <c r="B37" s="109"/>
      <c r="C37" s="58">
        <f t="shared" ref="C37:L37" si="33">SUM(C5:C36)</f>
        <v>1086400</v>
      </c>
      <c r="D37" s="58">
        <f t="shared" si="33"/>
        <v>6174400</v>
      </c>
      <c r="E37" s="58">
        <f t="shared" si="33"/>
        <v>1600000</v>
      </c>
      <c r="F37" s="58">
        <f t="shared" si="33"/>
        <v>6050000</v>
      </c>
      <c r="G37" s="58">
        <f t="shared" si="33"/>
        <v>1145000</v>
      </c>
      <c r="H37" s="58">
        <f t="shared" si="33"/>
        <v>5739000</v>
      </c>
      <c r="I37" s="58">
        <f t="shared" si="33"/>
        <v>1438000</v>
      </c>
      <c r="J37" s="58">
        <f t="shared" si="33"/>
        <v>5760000</v>
      </c>
      <c r="K37" s="58">
        <f t="shared" si="33"/>
        <v>5269400</v>
      </c>
      <c r="L37" s="58">
        <f t="shared" si="33"/>
        <v>23723400</v>
      </c>
      <c r="M37" s="59"/>
      <c r="N37" s="60"/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4.5" customHeight="1" x14ac:dyDescent="0.2">
      <c r="A38" s="108" t="s">
        <v>75</v>
      </c>
      <c r="B38" s="110"/>
      <c r="C38" s="110"/>
      <c r="D38" s="110"/>
      <c r="E38" s="110"/>
      <c r="F38" s="110"/>
      <c r="G38" s="110"/>
      <c r="H38" s="110"/>
      <c r="I38" s="110"/>
      <c r="J38" s="109"/>
      <c r="K38" s="111">
        <f>SUM(K37,L37)</f>
        <v>28992800</v>
      </c>
      <c r="L38" s="110"/>
      <c r="M38" s="110"/>
      <c r="N38" s="109"/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</sheetData>
  <mergeCells count="13">
    <mergeCell ref="N23:N24"/>
    <mergeCell ref="N25:N27"/>
    <mergeCell ref="A1:N1"/>
    <mergeCell ref="C2:J2"/>
    <mergeCell ref="N5:N11"/>
    <mergeCell ref="N12:N17"/>
    <mergeCell ref="N18:N22"/>
    <mergeCell ref="N28:N30"/>
    <mergeCell ref="N31:N33"/>
    <mergeCell ref="N34:N36"/>
    <mergeCell ref="A37:B37"/>
    <mergeCell ref="A38:J38"/>
    <mergeCell ref="K38:N38"/>
  </mergeCells>
  <pageMargins left="0.25" right="0.25" top="0.75" bottom="0.75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1"/>
  <sheetViews>
    <sheetView zoomScaleNormal="100" workbookViewId="0">
      <pane xSplit="2" ySplit="4" topLeftCell="L35" activePane="bottomRight" state="frozen"/>
      <selection pane="topRight" activeCell="C1" sqref="C1"/>
      <selection pane="bottomLeft" activeCell="A5" sqref="A5"/>
      <selection pane="bottomRight" activeCell="Q23" sqref="Q23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3" width="16.375" customWidth="1"/>
    <col min="14" max="14" width="18.625" customWidth="1"/>
    <col min="15" max="16" width="7.75" customWidth="1"/>
    <col min="17" max="17" width="13.875" customWidth="1"/>
    <col min="18" max="26" width="7.75" customWidth="1"/>
  </cols>
  <sheetData>
    <row r="1" spans="1:26" ht="24.75" customHeight="1" x14ac:dyDescent="0.2">
      <c r="A1" s="112" t="s">
        <v>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09"/>
      <c r="O1" s="3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75" customHeight="1" x14ac:dyDescent="0.2">
      <c r="A2" s="32"/>
      <c r="B2" s="9"/>
      <c r="C2" s="113" t="s">
        <v>27</v>
      </c>
      <c r="D2" s="110"/>
      <c r="E2" s="110"/>
      <c r="F2" s="110"/>
      <c r="G2" s="110"/>
      <c r="H2" s="110"/>
      <c r="I2" s="110"/>
      <c r="J2" s="109"/>
      <c r="K2" s="9"/>
      <c r="L2" s="9"/>
      <c r="M2" s="115" t="s">
        <v>28</v>
      </c>
      <c r="N2" s="115" t="s">
        <v>30</v>
      </c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2.75" customHeight="1" x14ac:dyDescent="0.2">
      <c r="A3" s="16" t="s">
        <v>17</v>
      </c>
      <c r="B3" s="16" t="s">
        <v>18</v>
      </c>
      <c r="C3" s="17">
        <v>2020</v>
      </c>
      <c r="D3" s="17">
        <v>2020</v>
      </c>
      <c r="E3" s="18">
        <v>2021</v>
      </c>
      <c r="F3" s="18">
        <v>2021</v>
      </c>
      <c r="G3" s="21">
        <v>2022</v>
      </c>
      <c r="H3" s="21">
        <v>2022</v>
      </c>
      <c r="I3" s="23">
        <v>2023</v>
      </c>
      <c r="J3" s="23">
        <v>2023</v>
      </c>
      <c r="K3" s="15" t="s">
        <v>32</v>
      </c>
      <c r="L3" s="16" t="s">
        <v>33</v>
      </c>
      <c r="M3" s="106"/>
      <c r="N3" s="106"/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.75" customHeight="1" x14ac:dyDescent="0.2">
      <c r="A4" s="30"/>
      <c r="B4" s="30"/>
      <c r="C4" s="39" t="s">
        <v>34</v>
      </c>
      <c r="D4" s="40" t="s">
        <v>35</v>
      </c>
      <c r="E4" s="39" t="s">
        <v>34</v>
      </c>
      <c r="F4" s="40" t="s">
        <v>35</v>
      </c>
      <c r="G4" s="39" t="s">
        <v>34</v>
      </c>
      <c r="H4" s="40" t="s">
        <v>35</v>
      </c>
      <c r="I4" s="39" t="s">
        <v>34</v>
      </c>
      <c r="J4" s="40" t="s">
        <v>35</v>
      </c>
      <c r="K4" s="30"/>
      <c r="L4" s="30"/>
      <c r="M4" s="107"/>
      <c r="N4" s="107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A5" s="42" t="s">
        <v>29</v>
      </c>
      <c r="B5" s="36" t="s">
        <v>31</v>
      </c>
      <c r="C5" s="44">
        <f>'PI Fehidro'!C5+'PI Fehidro'!D5</f>
        <v>1036400</v>
      </c>
      <c r="D5" s="44">
        <f>SUMIFS(PA!$K:$K,PA!$A:$A,$B5,PA!$P:$P,Operacional!$F$3)</f>
        <v>750000</v>
      </c>
      <c r="E5" s="44">
        <f>'PI Fehidro'!E5+'PI Fehidro'!F5</f>
        <v>630000</v>
      </c>
      <c r="F5" s="44">
        <f>SUMIFS(PA!$L:$L,PA!$A:$A,$B5,PA!$P:$P,Operacional!$F$3)</f>
        <v>450000</v>
      </c>
      <c r="G5" s="45">
        <f>'PI Fehidro'!G5+'PI Fehidro'!H5</f>
        <v>900000</v>
      </c>
      <c r="H5" s="44">
        <f>SUMIFS(PA!$M:$M,PA!$A:$A,$B5,PA!$P:$P,Operacional!$F$3)</f>
        <v>465300</v>
      </c>
      <c r="I5" s="45">
        <f>'PI Fehidro'!I5+'PI Fehidro'!J5</f>
        <v>350000</v>
      </c>
      <c r="J5" s="44">
        <f>SUMIFS(PA!$N:$N,PA!$A:$A,$B5,PA!$P:$P,Operacional!$F$3)</f>
        <v>450000</v>
      </c>
      <c r="K5" s="45">
        <f t="shared" ref="K5:L5" si="0">C5+E5+G5+I5</f>
        <v>2916400</v>
      </c>
      <c r="L5" s="45">
        <f t="shared" si="0"/>
        <v>2115300</v>
      </c>
      <c r="M5" s="46">
        <f t="shared" ref="M5:M36" si="1">IFERROR(SUM($K5,$L5)/$K$38,"")</f>
        <v>0.14158607241242496</v>
      </c>
      <c r="N5" s="105">
        <f>IFERROR(SUM(M5:M11),"")</f>
        <v>0.20236591151468425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x14ac:dyDescent="0.2">
      <c r="A6" s="42" t="s">
        <v>29</v>
      </c>
      <c r="B6" s="36" t="s">
        <v>36</v>
      </c>
      <c r="C6" s="44">
        <f>'PI Fehidro'!C6+'PI Fehidro'!D6</f>
        <v>0</v>
      </c>
      <c r="D6" s="44">
        <f>SUMIFS(PA!$K:$K,PA!$A:$A,$B6,PA!$P:$P,Operacional!$F$3)</f>
        <v>0</v>
      </c>
      <c r="E6" s="44">
        <f>'PI Fehidro'!E6+'PI Fehidro'!F6</f>
        <v>0</v>
      </c>
      <c r="F6" s="44">
        <f>SUMIFS(PA!$L:$L,PA!$A:$A,$B6,PA!$P:$P,Operacional!$F$3)</f>
        <v>0</v>
      </c>
      <c r="G6" s="45">
        <f>'PI Fehidro'!G6+'PI Fehidro'!H6</f>
        <v>0</v>
      </c>
      <c r="H6" s="44">
        <f>SUMIFS(PA!$M:$M,PA!$A:$A,$B6,PA!$P:$P,Operacional!$F$3)</f>
        <v>200000</v>
      </c>
      <c r="I6" s="45">
        <f>'PI Fehidro'!I6+'PI Fehidro'!J6</f>
        <v>0</v>
      </c>
      <c r="J6" s="44">
        <f>SUMIFS(PA!$N:$N,PA!$A:$A,$B6,PA!$P:$P,Operacional!$F$3)</f>
        <v>400000</v>
      </c>
      <c r="K6" s="45">
        <f t="shared" ref="K6:L6" si="2">C6+E6+G6+I6</f>
        <v>0</v>
      </c>
      <c r="L6" s="45">
        <f t="shared" si="2"/>
        <v>600000</v>
      </c>
      <c r="M6" s="46">
        <f t="shared" si="1"/>
        <v>1.6883288639516464E-2</v>
      </c>
      <c r="N6" s="106"/>
      <c r="O6" s="3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x14ac:dyDescent="0.2">
      <c r="A7" s="42" t="s">
        <v>29</v>
      </c>
      <c r="B7" s="36" t="s">
        <v>37</v>
      </c>
      <c r="C7" s="44">
        <f>'PI Fehidro'!C7+'PI Fehidro'!D7</f>
        <v>0</v>
      </c>
      <c r="D7" s="44">
        <f>SUMIFS(PA!$K:$K,PA!$A:$A,$B7,PA!$P:$P,Operacional!$F$3)</f>
        <v>0</v>
      </c>
      <c r="E7" s="44">
        <f>'PI Fehidro'!E7+'PI Fehidro'!F7</f>
        <v>0</v>
      </c>
      <c r="F7" s="44">
        <f>SUMIFS(PA!$L:$L,PA!$A:$A,$B7,PA!$P:$P,Operacional!$F$3)</f>
        <v>0</v>
      </c>
      <c r="G7" s="45">
        <f>'PI Fehidro'!G7+'PI Fehidro'!H7</f>
        <v>0</v>
      </c>
      <c r="H7" s="44">
        <f>SUMIFS(PA!$M:$M,PA!$A:$A,$B7,PA!$P:$P,Operacional!$F$3)</f>
        <v>0</v>
      </c>
      <c r="I7" s="45">
        <f>'PI Fehidro'!I7+'PI Fehidro'!J7</f>
        <v>260000</v>
      </c>
      <c r="J7" s="44">
        <f>SUMIFS(PA!$N:$N,PA!$A:$A,$B7,PA!$P:$P,Operacional!$F$3)</f>
        <v>0</v>
      </c>
      <c r="K7" s="45">
        <f t="shared" ref="K7:L7" si="3">C7+E7+G7+I7</f>
        <v>260000</v>
      </c>
      <c r="L7" s="45">
        <f t="shared" si="3"/>
        <v>0</v>
      </c>
      <c r="M7" s="46">
        <f t="shared" si="1"/>
        <v>7.316091743790467E-3</v>
      </c>
      <c r="N7" s="106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 x14ac:dyDescent="0.2">
      <c r="A8" s="42" t="s">
        <v>29</v>
      </c>
      <c r="B8" s="36" t="s">
        <v>38</v>
      </c>
      <c r="C8" s="44">
        <f>'PI Fehidro'!C8+'PI Fehidro'!D8</f>
        <v>0</v>
      </c>
      <c r="D8" s="44">
        <f>SUMIFS(PA!$K:$K,PA!$A:$A,$B8,PA!$P:$P,Operacional!$F$3)</f>
        <v>0</v>
      </c>
      <c r="E8" s="44">
        <f>'PI Fehidro'!E8+'PI Fehidro'!F8</f>
        <v>250000</v>
      </c>
      <c r="F8" s="44">
        <f>SUMIFS(PA!$L:$L,PA!$A:$A,$B8,PA!$P:$P,Operacional!$F$3)</f>
        <v>800000</v>
      </c>
      <c r="G8" s="45">
        <f>'PI Fehidro'!G8+'PI Fehidro'!H8</f>
        <v>250000</v>
      </c>
      <c r="H8" s="44">
        <f>SUMIFS(PA!$M:$M,PA!$A:$A,$B8,PA!$P:$P,Operacional!$F$3)</f>
        <v>0</v>
      </c>
      <c r="I8" s="45">
        <f>'PI Fehidro'!I8+'PI Fehidro'!J8</f>
        <v>0</v>
      </c>
      <c r="J8" s="44">
        <f>SUMIFS(PA!$N:$N,PA!$A:$A,$B8,PA!$P:$P,Operacional!$F$3)</f>
        <v>0</v>
      </c>
      <c r="K8" s="45">
        <f t="shared" ref="K8:L8" si="4">C8+E8+G8+I8</f>
        <v>500000</v>
      </c>
      <c r="L8" s="45">
        <f t="shared" si="4"/>
        <v>800000</v>
      </c>
      <c r="M8" s="46">
        <f t="shared" si="1"/>
        <v>3.6580458718952338E-2</v>
      </c>
      <c r="N8" s="106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 x14ac:dyDescent="0.2">
      <c r="A9" s="42" t="s">
        <v>29</v>
      </c>
      <c r="B9" s="36" t="s">
        <v>39</v>
      </c>
      <c r="C9" s="44">
        <f>'PI Fehidro'!C9+'PI Fehidro'!D9</f>
        <v>0</v>
      </c>
      <c r="D9" s="44">
        <f>SUMIFS(PA!$K:$K,PA!$A:$A,$B9,PA!$P:$P,Operacional!$F$3)</f>
        <v>0</v>
      </c>
      <c r="E9" s="44">
        <f>'PI Fehidro'!E9+'PI Fehidro'!F9</f>
        <v>0</v>
      </c>
      <c r="F9" s="44">
        <f>SUMIFS(PA!$L:$L,PA!$A:$A,$B9,PA!$P:$P,Operacional!$F$3)</f>
        <v>0</v>
      </c>
      <c r="G9" s="45">
        <f>'PI Fehidro'!G9+'PI Fehidro'!H9</f>
        <v>0</v>
      </c>
      <c r="H9" s="44">
        <f>SUMIFS(PA!$M:$M,PA!$A:$A,$B9,PA!$P:$P,Operacional!$F$3)</f>
        <v>0</v>
      </c>
      <c r="I9" s="45">
        <f>'PI Fehidro'!I9+'PI Fehidro'!J9</f>
        <v>0</v>
      </c>
      <c r="J9" s="44">
        <f>SUMIFS(PA!$N:$N,PA!$A:$A,$B9,PA!$P:$P,Operacional!$F$3)</f>
        <v>0</v>
      </c>
      <c r="K9" s="45">
        <f t="shared" ref="K9:L9" si="5">C9+E9+G9+I9</f>
        <v>0</v>
      </c>
      <c r="L9" s="45">
        <f t="shared" si="5"/>
        <v>0</v>
      </c>
      <c r="M9" s="46">
        <f t="shared" si="1"/>
        <v>0</v>
      </c>
      <c r="N9" s="106"/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 x14ac:dyDescent="0.2">
      <c r="A10" s="42" t="s">
        <v>29</v>
      </c>
      <c r="B10" s="36" t="s">
        <v>40</v>
      </c>
      <c r="C10" s="44">
        <f>'PI Fehidro'!C10+'PI Fehidro'!D10</f>
        <v>0</v>
      </c>
      <c r="D10" s="44">
        <f>SUMIFS(PA!$K:$K,PA!$A:$A,$B10,PA!$P:$P,Operacional!$F$3)</f>
        <v>0</v>
      </c>
      <c r="E10" s="44">
        <f>'PI Fehidro'!E10+'PI Fehidro'!F10</f>
        <v>0</v>
      </c>
      <c r="F10" s="44">
        <f>SUMIFS(PA!$L:$L,PA!$A:$A,$B10,PA!$P:$P,Operacional!$F$3)</f>
        <v>0</v>
      </c>
      <c r="G10" s="45">
        <f>'PI Fehidro'!G10+'PI Fehidro'!H10</f>
        <v>0</v>
      </c>
      <c r="H10" s="44">
        <f>SUMIFS(PA!$M:$M,PA!$A:$A,$B10,PA!$P:$P,Operacional!$F$3)</f>
        <v>0</v>
      </c>
      <c r="I10" s="45">
        <f>'PI Fehidro'!I10+'PI Fehidro'!J10</f>
        <v>0</v>
      </c>
      <c r="J10" s="44">
        <f>SUMIFS(PA!$N:$N,PA!$A:$A,$B10,PA!$P:$P,Operacional!$F$3)</f>
        <v>0</v>
      </c>
      <c r="K10" s="45">
        <f t="shared" ref="K10:L10" si="6">C10+E10+G10+I10</f>
        <v>0</v>
      </c>
      <c r="L10" s="45">
        <f t="shared" si="6"/>
        <v>0</v>
      </c>
      <c r="M10" s="46">
        <f t="shared" si="1"/>
        <v>0</v>
      </c>
      <c r="N10" s="106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 x14ac:dyDescent="0.2">
      <c r="A11" s="42" t="s">
        <v>29</v>
      </c>
      <c r="B11" s="36" t="s">
        <v>41</v>
      </c>
      <c r="C11" s="44">
        <f>'PI Fehidro'!C11+'PI Fehidro'!D11</f>
        <v>0</v>
      </c>
      <c r="D11" s="44">
        <f>SUMIFS(PA!$K:$K,PA!$A:$A,$B11,PA!$P:$P,Operacional!$F$3)</f>
        <v>0</v>
      </c>
      <c r="E11" s="44">
        <f>'PI Fehidro'!E11+'PI Fehidro'!F11</f>
        <v>0</v>
      </c>
      <c r="F11" s="44">
        <f>SUMIFS(PA!$L:$L,PA!$A:$A,$B11,PA!$P:$P,Operacional!$F$3)</f>
        <v>0</v>
      </c>
      <c r="G11" s="45">
        <f>'PI Fehidro'!G11+'PI Fehidro'!H11</f>
        <v>0</v>
      </c>
      <c r="H11" s="44">
        <f>SUMIFS(PA!$M:$M,PA!$A:$A,$B11,PA!$P:$P,Operacional!$F$3)</f>
        <v>0</v>
      </c>
      <c r="I11" s="45">
        <f>'PI Fehidro'!I11+'PI Fehidro'!J11</f>
        <v>0</v>
      </c>
      <c r="J11" s="44">
        <f>SUMIFS(PA!$N:$N,PA!$A:$A,$B11,PA!$P:$P,Operacional!$F$3)</f>
        <v>0</v>
      </c>
      <c r="K11" s="45">
        <f t="shared" ref="K11:L11" si="7">C11+E11+G11+I11</f>
        <v>0</v>
      </c>
      <c r="L11" s="45">
        <f t="shared" si="7"/>
        <v>0</v>
      </c>
      <c r="M11" s="46">
        <f t="shared" si="1"/>
        <v>0</v>
      </c>
      <c r="N11" s="106"/>
      <c r="O11" s="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 customHeight="1" x14ac:dyDescent="0.2">
      <c r="A12" s="42" t="s">
        <v>42</v>
      </c>
      <c r="B12" s="36" t="s">
        <v>43</v>
      </c>
      <c r="C12" s="44">
        <f>'PI Fehidro'!C12+'PI Fehidro'!D12</f>
        <v>0</v>
      </c>
      <c r="D12" s="44">
        <f>SUMIFS(PA!$K:$K,PA!$A:$A,$B12,PA!$P:$P,Operacional!$F$3)</f>
        <v>0</v>
      </c>
      <c r="E12" s="44">
        <f>'PI Fehidro'!E12+'PI Fehidro'!F12</f>
        <v>0</v>
      </c>
      <c r="F12" s="44">
        <f>SUMIFS(PA!$L:$L,PA!$A:$A,$B12,PA!$P:$P,Operacional!$F$3)</f>
        <v>0</v>
      </c>
      <c r="G12" s="45">
        <f>'PI Fehidro'!G12+'PI Fehidro'!H12</f>
        <v>0</v>
      </c>
      <c r="H12" s="44">
        <f>SUMIFS(PA!$M:$M,PA!$A:$A,$B12,PA!$P:$P,Operacional!$F$3)</f>
        <v>0</v>
      </c>
      <c r="I12" s="45">
        <f>'PI Fehidro'!I12+'PI Fehidro'!J12</f>
        <v>0</v>
      </c>
      <c r="J12" s="44">
        <f>SUMIFS(PA!$N:$N,PA!$A:$A,$B12,PA!$P:$P,Operacional!$F$3)</f>
        <v>0</v>
      </c>
      <c r="K12" s="45">
        <f t="shared" ref="K12:L12" si="8">C12+E12+G12+I12</f>
        <v>0</v>
      </c>
      <c r="L12" s="45">
        <f t="shared" si="8"/>
        <v>0</v>
      </c>
      <c r="M12" s="56">
        <f t="shared" si="1"/>
        <v>0</v>
      </c>
      <c r="N12" s="105">
        <f>IFERROR(SUM(M12:M17),"")</f>
        <v>3.0108531407137692E-2</v>
      </c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2">
      <c r="A13" s="42" t="s">
        <v>42</v>
      </c>
      <c r="B13" s="36" t="s">
        <v>44</v>
      </c>
      <c r="C13" s="44">
        <f>'PI Fehidro'!C13+'PI Fehidro'!D13</f>
        <v>0</v>
      </c>
      <c r="D13" s="44">
        <f>SUMIFS(PA!$K:$K,PA!$A:$A,$B13,PA!$P:$P,Operacional!$F$3)</f>
        <v>0</v>
      </c>
      <c r="E13" s="44">
        <f>'PI Fehidro'!E13+'PI Fehidro'!F13</f>
        <v>150000</v>
      </c>
      <c r="F13" s="44">
        <f>SUMIFS(PA!$L:$L,PA!$A:$A,$B13,PA!$P:$P,Operacional!$F$3)</f>
        <v>0</v>
      </c>
      <c r="G13" s="45">
        <f>'PI Fehidro'!G13+'PI Fehidro'!H13</f>
        <v>150000</v>
      </c>
      <c r="H13" s="44">
        <f>SUMIFS(PA!$M:$M,PA!$A:$A,$B13,PA!$P:$P,Operacional!$F$3)</f>
        <v>0</v>
      </c>
      <c r="I13" s="45">
        <f>'PI Fehidro'!I13+'PI Fehidro'!J13</f>
        <v>150000</v>
      </c>
      <c r="J13" s="44">
        <f>SUMIFS(PA!$N:$N,PA!$A:$A,$B13,PA!$P:$P,Operacional!$F$3)</f>
        <v>0</v>
      </c>
      <c r="K13" s="45">
        <f t="shared" ref="K13:L13" si="9">C13+E13+G13+I13</f>
        <v>450000</v>
      </c>
      <c r="L13" s="45">
        <f t="shared" si="9"/>
        <v>0</v>
      </c>
      <c r="M13" s="56">
        <f t="shared" si="1"/>
        <v>1.2662466479637346E-2</v>
      </c>
      <c r="N13" s="106"/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 x14ac:dyDescent="0.2">
      <c r="A14" s="42" t="s">
        <v>42</v>
      </c>
      <c r="B14" s="36" t="s">
        <v>45</v>
      </c>
      <c r="C14" s="44">
        <f>'PI Fehidro'!C14+'PI Fehidro'!D14</f>
        <v>0</v>
      </c>
      <c r="D14" s="44">
        <f>SUMIFS(PA!$K:$K,PA!$A:$A,$B14,PA!$P:$P,Operacional!$F$3)</f>
        <v>0</v>
      </c>
      <c r="E14" s="44">
        <f>'PI Fehidro'!E14+'PI Fehidro'!F14</f>
        <v>0</v>
      </c>
      <c r="F14" s="44">
        <f>SUMIFS(PA!$L:$L,PA!$A:$A,$B14,PA!$P:$P,Operacional!$F$3)</f>
        <v>0</v>
      </c>
      <c r="G14" s="45">
        <f>'PI Fehidro'!G14+'PI Fehidro'!H14</f>
        <v>0</v>
      </c>
      <c r="H14" s="44">
        <f>SUMIFS(PA!$M:$M,PA!$A:$A,$B14,PA!$P:$P,Operacional!$F$3)</f>
        <v>0</v>
      </c>
      <c r="I14" s="45">
        <f>'PI Fehidro'!I14+'PI Fehidro'!J14</f>
        <v>0</v>
      </c>
      <c r="J14" s="44">
        <f>SUMIFS(PA!$N:$N,PA!$A:$A,$B14,PA!$P:$P,Operacional!$F$3)</f>
        <v>0</v>
      </c>
      <c r="K14" s="45">
        <f t="shared" ref="K14:L14" si="10">C14+E14+G14+I14</f>
        <v>0</v>
      </c>
      <c r="L14" s="45">
        <f t="shared" si="10"/>
        <v>0</v>
      </c>
      <c r="M14" s="56">
        <f t="shared" si="1"/>
        <v>0</v>
      </c>
      <c r="N14" s="106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x14ac:dyDescent="0.2">
      <c r="A15" s="42" t="s">
        <v>42</v>
      </c>
      <c r="B15" s="36" t="s">
        <v>46</v>
      </c>
      <c r="C15" s="44">
        <f>'PI Fehidro'!C15+'PI Fehidro'!D15</f>
        <v>0</v>
      </c>
      <c r="D15" s="44">
        <f>SUMIFS(PA!$K:$K,PA!$A:$A,$B15,PA!$P:$P,Operacional!$F$3)</f>
        <v>0</v>
      </c>
      <c r="E15" s="44">
        <f>'PI Fehidro'!E15+'PI Fehidro'!F15</f>
        <v>0</v>
      </c>
      <c r="F15" s="44">
        <f>SUMIFS(PA!$L:$L,PA!$A:$A,$B15,PA!$P:$P,Operacional!$F$3)</f>
        <v>0</v>
      </c>
      <c r="G15" s="45">
        <f>'PI Fehidro'!G15+'PI Fehidro'!H15</f>
        <v>0</v>
      </c>
      <c r="H15" s="44">
        <f>SUMIFS(PA!$M:$M,PA!$A:$A,$B15,PA!$P:$P,Operacional!$F$3)</f>
        <v>0</v>
      </c>
      <c r="I15" s="45">
        <f>'PI Fehidro'!I15+'PI Fehidro'!J15</f>
        <v>0</v>
      </c>
      <c r="J15" s="44">
        <f>SUMIFS(PA!$N:$N,PA!$A:$A,$B15,PA!$P:$P,Operacional!$F$3)</f>
        <v>0</v>
      </c>
      <c r="K15" s="45">
        <f t="shared" ref="K15:L15" si="11">C15+E15+G15+I15</f>
        <v>0</v>
      </c>
      <c r="L15" s="45">
        <f t="shared" si="11"/>
        <v>0</v>
      </c>
      <c r="M15" s="56">
        <f t="shared" si="1"/>
        <v>0</v>
      </c>
      <c r="N15" s="106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2">
      <c r="A16" s="42" t="s">
        <v>42</v>
      </c>
      <c r="B16" s="36" t="s">
        <v>47</v>
      </c>
      <c r="C16" s="44">
        <f>'PI Fehidro'!C16+'PI Fehidro'!D16</f>
        <v>0</v>
      </c>
      <c r="D16" s="44">
        <f>SUMIFS(PA!$K:$K,PA!$A:$A,$B16,PA!$P:$P,Operacional!$F$3)</f>
        <v>0</v>
      </c>
      <c r="E16" s="44">
        <f>'PI Fehidro'!E16+'PI Fehidro'!F16</f>
        <v>0</v>
      </c>
      <c r="F16" s="44">
        <f>SUMIFS(PA!$L:$L,PA!$A:$A,$B16,PA!$P:$P,Operacional!$F$3)</f>
        <v>0</v>
      </c>
      <c r="G16" s="45">
        <f>'PI Fehidro'!G16+'PI Fehidro'!H16</f>
        <v>0</v>
      </c>
      <c r="H16" s="44">
        <f>SUMIFS(PA!$M:$M,PA!$A:$A,$B16,PA!$P:$P,Operacional!$F$3)</f>
        <v>0</v>
      </c>
      <c r="I16" s="45">
        <f>'PI Fehidro'!I16+'PI Fehidro'!J16</f>
        <v>0</v>
      </c>
      <c r="J16" s="44">
        <f>SUMIFS(PA!$N:$N,PA!$A:$A,$B16,PA!$P:$P,Operacional!$F$3)</f>
        <v>0</v>
      </c>
      <c r="K16" s="45">
        <f t="shared" ref="K16:L16" si="12">C16+E16+G16+I16</f>
        <v>0</v>
      </c>
      <c r="L16" s="45">
        <f t="shared" si="12"/>
        <v>0</v>
      </c>
      <c r="M16" s="56">
        <f t="shared" si="1"/>
        <v>0</v>
      </c>
      <c r="N16" s="106"/>
      <c r="O16" s="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 x14ac:dyDescent="0.2">
      <c r="A17" s="42" t="s">
        <v>42</v>
      </c>
      <c r="B17" s="36" t="s">
        <v>48</v>
      </c>
      <c r="C17" s="44">
        <f>'PI Fehidro'!C17+'PI Fehidro'!D17</f>
        <v>0</v>
      </c>
      <c r="D17" s="44">
        <f>SUMIFS(PA!$K:$K,PA!$A:$A,$B17,PA!$P:$P,Operacional!$F$3)</f>
        <v>0</v>
      </c>
      <c r="E17" s="44">
        <f>'PI Fehidro'!E17+'PI Fehidro'!F17</f>
        <v>270000</v>
      </c>
      <c r="F17" s="44">
        <f>SUMIFS(PA!$L:$L,PA!$A:$A,$B17,PA!$P:$P,Operacional!$F$3)</f>
        <v>350000</v>
      </c>
      <c r="G17" s="45">
        <f>'PI Fehidro'!G17+'PI Fehidro'!H17</f>
        <v>0</v>
      </c>
      <c r="H17" s="44">
        <f>SUMIFS(PA!$M:$M,PA!$A:$A,$B17,PA!$P:$P,Operacional!$F$3)</f>
        <v>0</v>
      </c>
      <c r="I17" s="45">
        <f>'PI Fehidro'!I17+'PI Fehidro'!J17</f>
        <v>0</v>
      </c>
      <c r="J17" s="44">
        <f>SUMIFS(PA!$N:$N,PA!$A:$A,$B17,PA!$P:$P,Operacional!$F$3)</f>
        <v>0</v>
      </c>
      <c r="K17" s="45">
        <f t="shared" ref="K17:L17" si="13">C17+E17+G17+I17</f>
        <v>270000</v>
      </c>
      <c r="L17" s="45">
        <f t="shared" si="13"/>
        <v>350000</v>
      </c>
      <c r="M17" s="56">
        <f t="shared" si="1"/>
        <v>1.7446064927500345E-2</v>
      </c>
      <c r="N17" s="106"/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 customHeight="1" x14ac:dyDescent="0.2">
      <c r="A18" s="42" t="s">
        <v>49</v>
      </c>
      <c r="B18" s="36" t="s">
        <v>50</v>
      </c>
      <c r="C18" s="44">
        <f>'PI Fehidro'!C18+'PI Fehidro'!D18</f>
        <v>2500000</v>
      </c>
      <c r="D18" s="44">
        <f>SUMIFS(PA!$K:$K,PA!$A:$A,$B18,PA!$P:$P,Operacional!$F$3)</f>
        <v>0</v>
      </c>
      <c r="E18" s="44">
        <f>'PI Fehidro'!E18+'PI Fehidro'!F18</f>
        <v>2300000</v>
      </c>
      <c r="F18" s="44">
        <f>SUMIFS(PA!$L:$L,PA!$A:$A,$B18,PA!$P:$P,Operacional!$F$3)</f>
        <v>0</v>
      </c>
      <c r="G18" s="45">
        <f>'PI Fehidro'!G18+'PI Fehidro'!H18</f>
        <v>2500000</v>
      </c>
      <c r="H18" s="44">
        <f>SUMIFS(PA!$M:$M,PA!$A:$A,$B18,PA!$P:$P,Operacional!$F$3)</f>
        <v>0</v>
      </c>
      <c r="I18" s="45">
        <f>'PI Fehidro'!I18+'PI Fehidro'!J18</f>
        <v>2500000</v>
      </c>
      <c r="J18" s="44">
        <f>SUMIFS(PA!$N:$N,PA!$A:$A,$B18,PA!$P:$P,Operacional!$F$3)</f>
        <v>0</v>
      </c>
      <c r="K18" s="45">
        <f t="shared" ref="K18:L18" si="14">C18+E18+G18+I18</f>
        <v>9800000</v>
      </c>
      <c r="L18" s="45">
        <f t="shared" si="14"/>
        <v>0</v>
      </c>
      <c r="M18" s="56">
        <f t="shared" si="1"/>
        <v>0.27576038111210222</v>
      </c>
      <c r="N18" s="105">
        <f>IFERROR(SUM(M18:M22),"")</f>
        <v>0.42752426269271571</v>
      </c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 customHeight="1" x14ac:dyDescent="0.2">
      <c r="A19" s="42" t="s">
        <v>49</v>
      </c>
      <c r="B19" s="36" t="s">
        <v>51</v>
      </c>
      <c r="C19" s="44">
        <f>'PI Fehidro'!C19+'PI Fehidro'!D19</f>
        <v>624400</v>
      </c>
      <c r="D19" s="44">
        <f>SUMIFS(PA!$K:$K,PA!$A:$A,$B19,PA!$P:$P,Operacional!$F$3)</f>
        <v>0</v>
      </c>
      <c r="E19" s="44">
        <f>'PI Fehidro'!E19+'PI Fehidro'!F19</f>
        <v>650000</v>
      </c>
      <c r="F19" s="44">
        <f>SUMIFS(PA!$L:$L,PA!$A:$A,$B19,PA!$P:$P,Operacional!$F$3)</f>
        <v>0</v>
      </c>
      <c r="G19" s="45">
        <f>'PI Fehidro'!G19+'PI Fehidro'!H19</f>
        <v>1039000</v>
      </c>
      <c r="H19" s="44">
        <f>SUMIFS(PA!$M:$M,PA!$A:$A,$B19,PA!$P:$P,Operacional!$F$3)</f>
        <v>0</v>
      </c>
      <c r="I19" s="45">
        <f>'PI Fehidro'!I19+'PI Fehidro'!J19</f>
        <v>1000000</v>
      </c>
      <c r="J19" s="44">
        <f>SUMIFS(PA!$N:$N,PA!$A:$A,$B19,PA!$P:$P,Operacional!$F$3)</f>
        <v>0</v>
      </c>
      <c r="K19" s="45">
        <f t="shared" ref="K19:L19" si="15">C19+E19+G19+I19</f>
        <v>3313400</v>
      </c>
      <c r="L19" s="45">
        <f t="shared" si="15"/>
        <v>0</v>
      </c>
      <c r="M19" s="56">
        <f t="shared" si="1"/>
        <v>9.3235147630289741E-2</v>
      </c>
      <c r="N19" s="106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2">
      <c r="A20" s="42" t="s">
        <v>49</v>
      </c>
      <c r="B20" s="36" t="s">
        <v>52</v>
      </c>
      <c r="C20" s="44">
        <f>'PI Fehidro'!C20+'PI Fehidro'!D20</f>
        <v>0</v>
      </c>
      <c r="D20" s="44">
        <f>SUMIFS(PA!$K:$K,PA!$A:$A,$B20,PA!$P:$P,Operacional!$F$3)</f>
        <v>0</v>
      </c>
      <c r="E20" s="44">
        <f>'PI Fehidro'!E20+'PI Fehidro'!F20</f>
        <v>0</v>
      </c>
      <c r="F20" s="44">
        <f>SUMIFS(PA!$L:$L,PA!$A:$A,$B20,PA!$P:$P,Operacional!$F$3)</f>
        <v>0</v>
      </c>
      <c r="G20" s="45">
        <f>'PI Fehidro'!G20+'PI Fehidro'!H20</f>
        <v>0</v>
      </c>
      <c r="H20" s="44">
        <f>SUMIFS(PA!$M:$M,PA!$A:$A,$B20,PA!$P:$P,Operacional!$F$3)</f>
        <v>0</v>
      </c>
      <c r="I20" s="45">
        <f>'PI Fehidro'!I20+'PI Fehidro'!J20</f>
        <v>0</v>
      </c>
      <c r="J20" s="44">
        <f>SUMIFS(PA!$N:$N,PA!$A:$A,$B20,PA!$P:$P,Operacional!$F$3)</f>
        <v>0</v>
      </c>
      <c r="K20" s="45">
        <f t="shared" ref="K20:L20" si="16">C20+E20+G20+I20</f>
        <v>0</v>
      </c>
      <c r="L20" s="45">
        <f t="shared" si="16"/>
        <v>0</v>
      </c>
      <c r="M20" s="56">
        <f t="shared" si="1"/>
        <v>0</v>
      </c>
      <c r="N20" s="106"/>
      <c r="O20" s="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2">
      <c r="A21" s="42" t="s">
        <v>49</v>
      </c>
      <c r="B21" s="36" t="s">
        <v>53</v>
      </c>
      <c r="C21" s="44">
        <f>'PI Fehidro'!C21+'PI Fehidro'!D21</f>
        <v>500000</v>
      </c>
      <c r="D21" s="44">
        <f>SUMIFS(PA!$K:$K,PA!$A:$A,$B21,PA!$P:$P,Operacional!$F$3)</f>
        <v>0</v>
      </c>
      <c r="E21" s="44">
        <f>'PI Fehidro'!E21+'PI Fehidro'!F21</f>
        <v>0</v>
      </c>
      <c r="F21" s="44">
        <f>SUMIFS(PA!$L:$L,PA!$A:$A,$B21,PA!$P:$P,Operacional!$F$3)</f>
        <v>500000</v>
      </c>
      <c r="G21" s="45">
        <f>'PI Fehidro'!G21+'PI Fehidro'!H21</f>
        <v>0</v>
      </c>
      <c r="H21" s="44">
        <f>SUMIFS(PA!$M:$M,PA!$A:$A,$B21,PA!$P:$P,Operacional!$F$3)</f>
        <v>580000</v>
      </c>
      <c r="I21" s="45">
        <f>'PI Fehidro'!I21+'PI Fehidro'!J21</f>
        <v>0</v>
      </c>
      <c r="J21" s="44">
        <f>SUMIFS(PA!$N:$N,PA!$A:$A,$B21,PA!$P:$P,Operacional!$F$3)</f>
        <v>500000</v>
      </c>
      <c r="K21" s="45">
        <f t="shared" ref="K21:L21" si="17">C21+E21+G21+I21</f>
        <v>500000</v>
      </c>
      <c r="L21" s="45">
        <f t="shared" si="17"/>
        <v>1580000</v>
      </c>
      <c r="M21" s="56">
        <f t="shared" si="1"/>
        <v>5.8528733950323736E-2</v>
      </c>
      <c r="N21" s="106"/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" customHeight="1" x14ac:dyDescent="0.2">
      <c r="A22" s="42" t="s">
        <v>49</v>
      </c>
      <c r="B22" s="36" t="s">
        <v>54</v>
      </c>
      <c r="C22" s="44">
        <f>'PI Fehidro'!C22+'PI Fehidro'!D22</f>
        <v>0</v>
      </c>
      <c r="D22" s="44">
        <f>SUMIFS(PA!$K:$K,PA!$A:$A,$B22,PA!$P:$P,Operacional!$F$3)</f>
        <v>0</v>
      </c>
      <c r="E22" s="44">
        <f>'PI Fehidro'!E22+'PI Fehidro'!F22</f>
        <v>0</v>
      </c>
      <c r="F22" s="44">
        <f>SUMIFS(PA!$L:$L,PA!$A:$A,$B22,PA!$P:$P,Operacional!$F$3)</f>
        <v>0</v>
      </c>
      <c r="G22" s="45">
        <f>'PI Fehidro'!G22+'PI Fehidro'!H22</f>
        <v>0</v>
      </c>
      <c r="H22" s="44">
        <f>SUMIFS(PA!$M:$M,PA!$A:$A,$B22,PA!$P:$P,Operacional!$F$3)</f>
        <v>0</v>
      </c>
      <c r="I22" s="45">
        <f>'PI Fehidro'!I22+'PI Fehidro'!J22</f>
        <v>0</v>
      </c>
      <c r="J22" s="44">
        <f>SUMIFS(PA!$N:$N,PA!$A:$A,$B22,PA!$P:$P,Operacional!$F$3)</f>
        <v>0</v>
      </c>
      <c r="K22" s="45">
        <f t="shared" ref="K22:L22" si="18">C22+E22+G22+I22</f>
        <v>0</v>
      </c>
      <c r="L22" s="45">
        <f t="shared" si="18"/>
        <v>0</v>
      </c>
      <c r="M22" s="56">
        <f t="shared" si="1"/>
        <v>0</v>
      </c>
      <c r="N22" s="106"/>
      <c r="O22" s="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0" customHeight="1" x14ac:dyDescent="0.2">
      <c r="A23" s="42" t="s">
        <v>55</v>
      </c>
      <c r="B23" s="36" t="s">
        <v>56</v>
      </c>
      <c r="C23" s="44">
        <f>'PI Fehidro'!C23+'PI Fehidro'!D23</f>
        <v>0</v>
      </c>
      <c r="D23" s="44">
        <f>SUMIFS(PA!$K:$K,PA!$A:$A,$B23,PA!$P:$P,Operacional!$F$3)</f>
        <v>0</v>
      </c>
      <c r="E23" s="44">
        <f>'PI Fehidro'!E23+'PI Fehidro'!F23</f>
        <v>0</v>
      </c>
      <c r="F23" s="44">
        <f>SUMIFS(PA!$L:$L,PA!$A:$A,$B23,PA!$P:$P,Operacional!$F$3)</f>
        <v>0</v>
      </c>
      <c r="G23" s="45">
        <f>'PI Fehidro'!G23+'PI Fehidro'!H23</f>
        <v>0</v>
      </c>
      <c r="H23" s="44">
        <f>SUMIFS(PA!$M:$M,PA!$A:$A,$B23,PA!$P:$P,Operacional!$F$3)</f>
        <v>0</v>
      </c>
      <c r="I23" s="45">
        <f>'PI Fehidro'!I23+'PI Fehidro'!J23</f>
        <v>0</v>
      </c>
      <c r="J23" s="44">
        <f>SUMIFS(PA!$N:$N,PA!$A:$A,$B23,PA!$P:$P,Operacional!$F$3)</f>
        <v>0</v>
      </c>
      <c r="K23" s="45">
        <f t="shared" ref="K23:L23" si="19">C23+E23+G23+I23</f>
        <v>0</v>
      </c>
      <c r="L23" s="45">
        <f t="shared" si="19"/>
        <v>0</v>
      </c>
      <c r="M23" s="56">
        <f t="shared" si="1"/>
        <v>0</v>
      </c>
      <c r="N23" s="105">
        <f>IFERROR(SUM(M23:M24),"")</f>
        <v>4.8905259425799354E-2</v>
      </c>
      <c r="O23" s="3"/>
      <c r="P23" s="5"/>
      <c r="Q23" s="84"/>
      <c r="R23" s="5"/>
      <c r="S23" s="5"/>
      <c r="T23" s="5"/>
      <c r="U23" s="5"/>
      <c r="V23" s="5"/>
      <c r="W23" s="5"/>
      <c r="X23" s="5"/>
      <c r="Y23" s="5"/>
      <c r="Z23" s="5"/>
    </row>
    <row r="24" spans="1:26" ht="30" customHeight="1" x14ac:dyDescent="0.2">
      <c r="A24" s="42" t="s">
        <v>55</v>
      </c>
      <c r="B24" s="36" t="s">
        <v>57</v>
      </c>
      <c r="C24" s="44">
        <f>'PI Fehidro'!C24+'PI Fehidro'!D24</f>
        <v>300000</v>
      </c>
      <c r="D24" s="44">
        <f>SUMIFS(PA!$K:$K,PA!$A:$A,$B24,PA!$P:$P,Operacional!$F$3)</f>
        <v>300000</v>
      </c>
      <c r="E24" s="44">
        <f>'PI Fehidro'!E24+'PI Fehidro'!F24</f>
        <v>350000</v>
      </c>
      <c r="F24" s="44">
        <f>SUMIFS(PA!$L:$L,PA!$A:$A,$B24,PA!$P:$P,Operacional!$F$3)</f>
        <v>0</v>
      </c>
      <c r="G24" s="45">
        <f>'PI Fehidro'!G24+'PI Fehidro'!H24</f>
        <v>0</v>
      </c>
      <c r="H24" s="44">
        <f>SUMIFS(PA!$M:$M,PA!$A:$A,$B24,PA!$P:$P,Operacional!$F$3)</f>
        <v>300000</v>
      </c>
      <c r="I24" s="45">
        <f>'PI Fehidro'!I24+'PI Fehidro'!J24</f>
        <v>488000</v>
      </c>
      <c r="J24" s="44">
        <f>SUMIFS(PA!$N:$N,PA!$A:$A,$B24,PA!$P:$P,Operacional!$F$3)</f>
        <v>0</v>
      </c>
      <c r="K24" s="45">
        <f t="shared" ref="K24:L24" si="20">C24+E24+G24+I24</f>
        <v>1138000</v>
      </c>
      <c r="L24" s="45">
        <f t="shared" si="20"/>
        <v>600000</v>
      </c>
      <c r="M24" s="56">
        <f t="shared" si="1"/>
        <v>4.8905259425799354E-2</v>
      </c>
      <c r="N24" s="106"/>
      <c r="O24" s="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 customHeight="1" x14ac:dyDescent="0.2">
      <c r="A25" s="42" t="s">
        <v>58</v>
      </c>
      <c r="B25" s="36" t="s">
        <v>59</v>
      </c>
      <c r="C25" s="44">
        <f>'PI Fehidro'!C25+'PI Fehidro'!D25</f>
        <v>0</v>
      </c>
      <c r="D25" s="44">
        <f>SUMIFS(PA!$K:$K,PA!$A:$A,$B25,PA!$P:$P,Operacional!$F$3)</f>
        <v>0</v>
      </c>
      <c r="E25" s="44">
        <f>'PI Fehidro'!E25+'PI Fehidro'!F25</f>
        <v>0</v>
      </c>
      <c r="F25" s="44">
        <f>SUMIFS(PA!$L:$L,PA!$A:$A,$B25,PA!$P:$P,Operacional!$F$3)</f>
        <v>0</v>
      </c>
      <c r="G25" s="45">
        <f>'PI Fehidro'!G25+'PI Fehidro'!H25</f>
        <v>0</v>
      </c>
      <c r="H25" s="44">
        <f>SUMIFS(PA!$M:$M,PA!$A:$A,$B25,PA!$P:$P,Operacional!$F$3)</f>
        <v>0</v>
      </c>
      <c r="I25" s="45">
        <f>'PI Fehidro'!I25+'PI Fehidro'!J25</f>
        <v>0</v>
      </c>
      <c r="J25" s="44">
        <f>SUMIFS(PA!$N:$N,PA!$A:$A,$B25,PA!$P:$P,Operacional!$F$3)</f>
        <v>0</v>
      </c>
      <c r="K25" s="45">
        <f t="shared" ref="K25:L25" si="21">C25+E25+G25+I25</f>
        <v>0</v>
      </c>
      <c r="L25" s="45">
        <f t="shared" si="21"/>
        <v>0</v>
      </c>
      <c r="M25" s="56">
        <f t="shared" si="1"/>
        <v>0</v>
      </c>
      <c r="N25" s="105">
        <f>IFERROR(SUM(M25:M27),"")</f>
        <v>0</v>
      </c>
      <c r="O25" s="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 customHeight="1" x14ac:dyDescent="0.2">
      <c r="A26" s="42" t="s">
        <v>58</v>
      </c>
      <c r="B26" s="36" t="s">
        <v>60</v>
      </c>
      <c r="C26" s="44">
        <f>'PI Fehidro'!C26+'PI Fehidro'!D26</f>
        <v>0</v>
      </c>
      <c r="D26" s="44">
        <f>SUMIFS(PA!$K:$K,PA!$A:$A,$B26,PA!$P:$P,Operacional!$F$3)</f>
        <v>0</v>
      </c>
      <c r="E26" s="44">
        <f>'PI Fehidro'!E26+'PI Fehidro'!F26</f>
        <v>0</v>
      </c>
      <c r="F26" s="44">
        <f>SUMIFS(PA!$L:$L,PA!$A:$A,$B26,PA!$P:$P,Operacional!$F$3)</f>
        <v>0</v>
      </c>
      <c r="G26" s="45">
        <f>'PI Fehidro'!G26+'PI Fehidro'!H26</f>
        <v>0</v>
      </c>
      <c r="H26" s="44">
        <f>SUMIFS(PA!$M:$M,PA!$A:$A,$B26,PA!$P:$P,Operacional!$F$3)</f>
        <v>0</v>
      </c>
      <c r="I26" s="45">
        <f>'PI Fehidro'!I26+'PI Fehidro'!J26</f>
        <v>0</v>
      </c>
      <c r="J26" s="44">
        <f>SUMIFS(PA!$N:$N,PA!$A:$A,$B26,PA!$P:$P,Operacional!$F$3)</f>
        <v>0</v>
      </c>
      <c r="K26" s="45">
        <f t="shared" ref="K26:L26" si="22">C26+E26+G26+I26</f>
        <v>0</v>
      </c>
      <c r="L26" s="45">
        <f t="shared" si="22"/>
        <v>0</v>
      </c>
      <c r="M26" s="56">
        <f t="shared" si="1"/>
        <v>0</v>
      </c>
      <c r="N26" s="106"/>
      <c r="O26" s="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 customHeight="1" x14ac:dyDescent="0.2">
      <c r="A27" s="42" t="s">
        <v>58</v>
      </c>
      <c r="B27" s="36" t="s">
        <v>61</v>
      </c>
      <c r="C27" s="44">
        <f>'PI Fehidro'!C27+'PI Fehidro'!D27</f>
        <v>0</v>
      </c>
      <c r="D27" s="44">
        <f>SUMIFS(PA!$K:$K,PA!$A:$A,$B27,PA!$P:$P,Operacional!$F$3)</f>
        <v>0</v>
      </c>
      <c r="E27" s="44">
        <f>'PI Fehidro'!E27+'PI Fehidro'!F27</f>
        <v>0</v>
      </c>
      <c r="F27" s="44">
        <f>SUMIFS(PA!$L:$L,PA!$A:$A,$B27,PA!$P:$P,Operacional!$F$3)</f>
        <v>0</v>
      </c>
      <c r="G27" s="45">
        <f>'PI Fehidro'!G27+'PI Fehidro'!H27</f>
        <v>0</v>
      </c>
      <c r="H27" s="44">
        <f>SUMIFS(PA!$M:$M,PA!$A:$A,$B27,PA!$P:$P,Operacional!$F$3)</f>
        <v>0</v>
      </c>
      <c r="I27" s="45">
        <f>'PI Fehidro'!I27+'PI Fehidro'!J27</f>
        <v>0</v>
      </c>
      <c r="J27" s="44">
        <f>SUMIFS(PA!$N:$N,PA!$A:$A,$B27,PA!$P:$P,Operacional!$F$3)</f>
        <v>0</v>
      </c>
      <c r="K27" s="45">
        <f t="shared" ref="K27:L27" si="23">C27+E27+G27+I27</f>
        <v>0</v>
      </c>
      <c r="L27" s="45">
        <f t="shared" si="23"/>
        <v>0</v>
      </c>
      <c r="M27" s="56">
        <f t="shared" si="1"/>
        <v>0</v>
      </c>
      <c r="N27" s="106"/>
      <c r="O27" s="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 customHeight="1" x14ac:dyDescent="0.2">
      <c r="A28" s="42" t="s">
        <v>62</v>
      </c>
      <c r="B28" s="36" t="s">
        <v>63</v>
      </c>
      <c r="C28" s="44">
        <f>'PI Fehidro'!C28+'PI Fehidro'!D28</f>
        <v>0</v>
      </c>
      <c r="D28" s="44">
        <f>SUMIFS(PA!$K:$K,PA!$A:$A,$B28,PA!$P:$P,Operacional!$F$3)</f>
        <v>0</v>
      </c>
      <c r="E28" s="44">
        <f>'PI Fehidro'!E28+'PI Fehidro'!F28</f>
        <v>0</v>
      </c>
      <c r="F28" s="44">
        <f>SUMIFS(PA!$L:$L,PA!$A:$A,$B28,PA!$P:$P,Operacional!$F$3)</f>
        <v>0</v>
      </c>
      <c r="G28" s="45">
        <f>'PI Fehidro'!G28+'PI Fehidro'!H28</f>
        <v>0</v>
      </c>
      <c r="H28" s="44">
        <f>SUMIFS(PA!$M:$M,PA!$A:$A,$B28,PA!$P:$P,Operacional!$F$3)</f>
        <v>0</v>
      </c>
      <c r="I28" s="45">
        <f>'PI Fehidro'!I28+'PI Fehidro'!J28</f>
        <v>0</v>
      </c>
      <c r="J28" s="44">
        <f>SUMIFS(PA!$N:$N,PA!$A:$A,$B28,PA!$P:$P,Operacional!$F$3)</f>
        <v>0</v>
      </c>
      <c r="K28" s="45">
        <f t="shared" ref="K28:L28" si="24">C28+E28+G28+I28</f>
        <v>0</v>
      </c>
      <c r="L28" s="45">
        <f t="shared" si="24"/>
        <v>0</v>
      </c>
      <c r="M28" s="56">
        <f t="shared" si="1"/>
        <v>0</v>
      </c>
      <c r="N28" s="105">
        <f>IFERROR(SUM(M28:M30),"")</f>
        <v>5.6277628798388213E-3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0" customHeight="1" x14ac:dyDescent="0.2">
      <c r="A29" s="42" t="s">
        <v>62</v>
      </c>
      <c r="B29" s="36" t="s">
        <v>64</v>
      </c>
      <c r="C29" s="44">
        <f>'PI Fehidro'!C29+'PI Fehidro'!D29</f>
        <v>0</v>
      </c>
      <c r="D29" s="44">
        <f>SUMIFS(PA!$K:$K,PA!$A:$A,$B29,PA!$P:$P,Operacional!$F$3)</f>
        <v>0</v>
      </c>
      <c r="E29" s="44">
        <f>'PI Fehidro'!E29+'PI Fehidro'!F29</f>
        <v>200000</v>
      </c>
      <c r="F29" s="44">
        <f>SUMIFS(PA!$L:$L,PA!$A:$A,$B29,PA!$P:$P,Operacional!$F$3)</f>
        <v>0</v>
      </c>
      <c r="G29" s="45">
        <f>'PI Fehidro'!G29+'PI Fehidro'!H29</f>
        <v>0</v>
      </c>
      <c r="H29" s="44">
        <f>SUMIFS(PA!$M:$M,PA!$A:$A,$B29,PA!$P:$P,Operacional!$F$3)</f>
        <v>0</v>
      </c>
      <c r="I29" s="45">
        <f>'PI Fehidro'!I29+'PI Fehidro'!J29</f>
        <v>0</v>
      </c>
      <c r="J29" s="44">
        <f>SUMIFS(PA!$N:$N,PA!$A:$A,$B29,PA!$P:$P,Operacional!$F$3)</f>
        <v>0</v>
      </c>
      <c r="K29" s="45">
        <f t="shared" ref="K29:L29" si="25">C29+E29+G29+I29</f>
        <v>200000</v>
      </c>
      <c r="L29" s="45">
        <f t="shared" si="25"/>
        <v>0</v>
      </c>
      <c r="M29" s="56">
        <f t="shared" si="1"/>
        <v>5.6277628798388213E-3</v>
      </c>
      <c r="N29" s="106"/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 customHeight="1" x14ac:dyDescent="0.2">
      <c r="A30" s="42" t="s">
        <v>62</v>
      </c>
      <c r="B30" s="36" t="s">
        <v>65</v>
      </c>
      <c r="C30" s="44">
        <f>'PI Fehidro'!C30+'PI Fehidro'!D30</f>
        <v>0</v>
      </c>
      <c r="D30" s="44">
        <f>SUMIFS(PA!$K:$K,PA!$A:$A,$B30,PA!$P:$P,Operacional!$F$3)</f>
        <v>0</v>
      </c>
      <c r="E30" s="44">
        <f>'PI Fehidro'!E30+'PI Fehidro'!F30</f>
        <v>0</v>
      </c>
      <c r="F30" s="44">
        <f>SUMIFS(PA!$L:$L,PA!$A:$A,$B30,PA!$P:$P,Operacional!$F$3)</f>
        <v>0</v>
      </c>
      <c r="G30" s="45">
        <f>'PI Fehidro'!G30+'PI Fehidro'!H30</f>
        <v>0</v>
      </c>
      <c r="H30" s="44">
        <f>SUMIFS(PA!$M:$M,PA!$A:$A,$B30,PA!$P:$P,Operacional!$F$3)</f>
        <v>0</v>
      </c>
      <c r="I30" s="45">
        <f>'PI Fehidro'!I30+'PI Fehidro'!J30</f>
        <v>0</v>
      </c>
      <c r="J30" s="44">
        <f>SUMIFS(PA!$N:$N,PA!$A:$A,$B30,PA!$P:$P,Operacional!$F$3)</f>
        <v>0</v>
      </c>
      <c r="K30" s="45">
        <f t="shared" ref="K30:L30" si="26">C30+E30+G30+I30</f>
        <v>0</v>
      </c>
      <c r="L30" s="45">
        <f t="shared" si="26"/>
        <v>0</v>
      </c>
      <c r="M30" s="56">
        <f t="shared" si="1"/>
        <v>0</v>
      </c>
      <c r="N30" s="106"/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 customHeight="1" x14ac:dyDescent="0.2">
      <c r="A31" s="42" t="s">
        <v>66</v>
      </c>
      <c r="B31" s="36" t="s">
        <v>67</v>
      </c>
      <c r="C31" s="44">
        <f>'PI Fehidro'!C31+'PI Fehidro'!D31</f>
        <v>300000</v>
      </c>
      <c r="D31" s="44">
        <f>SUMIFS(PA!$K:$K,PA!$A:$A,$B31,PA!$P:$P,Operacional!$F$3)</f>
        <v>0</v>
      </c>
      <c r="E31" s="44">
        <f>'PI Fehidro'!E31+'PI Fehidro'!F31</f>
        <v>500000</v>
      </c>
      <c r="F31" s="44">
        <f>SUMIFS(PA!$L:$L,PA!$A:$A,$B31,PA!$P:$P,Operacional!$F$3)</f>
        <v>0</v>
      </c>
      <c r="G31" s="45">
        <f>'PI Fehidro'!G31+'PI Fehidro'!H31</f>
        <v>0</v>
      </c>
      <c r="H31" s="44">
        <f>SUMIFS(PA!$M:$M,PA!$A:$A,$B31,PA!$P:$P,Operacional!$F$3)</f>
        <v>0</v>
      </c>
      <c r="I31" s="45">
        <f>'PI Fehidro'!I31+'PI Fehidro'!J31</f>
        <v>200000</v>
      </c>
      <c r="J31" s="44">
        <f>SUMIFS(PA!$N:$N,PA!$A:$A,$B31,PA!$P:$P,Operacional!$F$3)</f>
        <v>0</v>
      </c>
      <c r="K31" s="45">
        <f t="shared" ref="K31:L31" si="27">C31+E31+G31+I31</f>
        <v>1000000</v>
      </c>
      <c r="L31" s="45">
        <f t="shared" si="27"/>
        <v>0</v>
      </c>
      <c r="M31" s="56">
        <f t="shared" si="1"/>
        <v>2.8138814399194103E-2</v>
      </c>
      <c r="N31" s="105">
        <f>IFERROR(SUM(M31:M33),"")</f>
        <v>0.19697170079435875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customHeight="1" x14ac:dyDescent="0.2">
      <c r="A32" s="42" t="s">
        <v>66</v>
      </c>
      <c r="B32" s="36" t="s">
        <v>68</v>
      </c>
      <c r="C32" s="44">
        <f>'PI Fehidro'!C32+'PI Fehidro'!D32</f>
        <v>1500000</v>
      </c>
      <c r="D32" s="44">
        <f>SUMIFS(PA!$K:$K,PA!$A:$A,$B32,PA!$P:$P,Operacional!$F$3)</f>
        <v>0</v>
      </c>
      <c r="E32" s="44">
        <f>'PI Fehidro'!E32+'PI Fehidro'!F32</f>
        <v>1500000</v>
      </c>
      <c r="F32" s="44">
        <f>SUMIFS(PA!$L:$L,PA!$A:$A,$B32,PA!$P:$P,Operacional!$F$3)</f>
        <v>0</v>
      </c>
      <c r="G32" s="45">
        <f>'PI Fehidro'!G32+'PI Fehidro'!H32</f>
        <v>1500000</v>
      </c>
      <c r="H32" s="44">
        <f>SUMIFS(PA!$M:$M,PA!$A:$A,$B32,PA!$P:$P,Operacional!$F$3)</f>
        <v>0</v>
      </c>
      <c r="I32" s="45">
        <f>'PI Fehidro'!I32+'PI Fehidro'!J32</f>
        <v>1500000</v>
      </c>
      <c r="J32" s="44">
        <f>SUMIFS(PA!$N:$N,PA!$A:$A,$B32,PA!$P:$P,Operacional!$F$3)</f>
        <v>0</v>
      </c>
      <c r="K32" s="45">
        <f t="shared" ref="K32:L32" si="28">C32+E32+G32+I32</f>
        <v>6000000</v>
      </c>
      <c r="L32" s="45">
        <f t="shared" si="28"/>
        <v>0</v>
      </c>
      <c r="M32" s="56">
        <f t="shared" si="1"/>
        <v>0.16883288639516464</v>
      </c>
      <c r="N32" s="106"/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" customHeight="1" x14ac:dyDescent="0.2">
      <c r="A33" s="42" t="s">
        <v>66</v>
      </c>
      <c r="B33" s="36" t="s">
        <v>69</v>
      </c>
      <c r="C33" s="44">
        <f>'PI Fehidro'!C33+'PI Fehidro'!D33</f>
        <v>0</v>
      </c>
      <c r="D33" s="44">
        <f>SUMIFS(PA!$K:$K,PA!$A:$A,$B33,PA!$P:$P,Operacional!$F$3)</f>
        <v>0</v>
      </c>
      <c r="E33" s="44">
        <f>'PI Fehidro'!E33+'PI Fehidro'!F33</f>
        <v>0</v>
      </c>
      <c r="F33" s="44">
        <f>SUMIFS(PA!$L:$L,PA!$A:$A,$B33,PA!$P:$P,Operacional!$F$3)</f>
        <v>0</v>
      </c>
      <c r="G33" s="45">
        <f>'PI Fehidro'!G33+'PI Fehidro'!H33</f>
        <v>0</v>
      </c>
      <c r="H33" s="44">
        <f>SUMIFS(PA!$M:$M,PA!$A:$A,$B33,PA!$P:$P,Operacional!$F$3)</f>
        <v>0</v>
      </c>
      <c r="I33" s="45">
        <f>'PI Fehidro'!I33+'PI Fehidro'!J33</f>
        <v>0</v>
      </c>
      <c r="J33" s="44">
        <f>SUMIFS(PA!$N:$N,PA!$A:$A,$B33,PA!$P:$P,Operacional!$F$3)</f>
        <v>0</v>
      </c>
      <c r="K33" s="45">
        <f t="shared" ref="K33:L33" si="29">C33+E33+G33+I33</f>
        <v>0</v>
      </c>
      <c r="L33" s="45">
        <f t="shared" si="29"/>
        <v>0</v>
      </c>
      <c r="M33" s="56">
        <f t="shared" si="1"/>
        <v>0</v>
      </c>
      <c r="N33" s="106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0" customHeight="1" x14ac:dyDescent="0.2">
      <c r="A34" s="42" t="s">
        <v>70</v>
      </c>
      <c r="B34" s="36" t="s">
        <v>71</v>
      </c>
      <c r="C34" s="44">
        <f>'PI Fehidro'!C34+'PI Fehidro'!D34</f>
        <v>0</v>
      </c>
      <c r="D34" s="44">
        <f>SUMIFS(PA!$K:$K,PA!$A:$A,$B34,PA!$P:$P,Operacional!$F$3)</f>
        <v>150000</v>
      </c>
      <c r="E34" s="44">
        <f>'PI Fehidro'!E34+'PI Fehidro'!F34</f>
        <v>150000</v>
      </c>
      <c r="F34" s="44">
        <f>SUMIFS(PA!$L:$L,PA!$A:$A,$B34,PA!$P:$P,Operacional!$F$3)</f>
        <v>0</v>
      </c>
      <c r="G34" s="45">
        <f>'PI Fehidro'!G34+'PI Fehidro'!H34</f>
        <v>0</v>
      </c>
      <c r="H34" s="44">
        <f>SUMIFS(PA!$M:$M,PA!$A:$A,$B34,PA!$P:$P,Operacional!$F$3)</f>
        <v>150000</v>
      </c>
      <c r="I34" s="45">
        <f>'PI Fehidro'!I34+'PI Fehidro'!J34</f>
        <v>0</v>
      </c>
      <c r="J34" s="44">
        <f>SUMIFS(PA!$N:$N,PA!$A:$A,$B34,PA!$P:$P,Operacional!$F$3)</f>
        <v>0</v>
      </c>
      <c r="K34" s="45">
        <f t="shared" ref="K34:L34" si="30">C34+E34+G34+I34</f>
        <v>150000</v>
      </c>
      <c r="L34" s="45">
        <f t="shared" si="30"/>
        <v>300000</v>
      </c>
      <c r="M34" s="56">
        <f t="shared" si="1"/>
        <v>1.2662466479637346E-2</v>
      </c>
      <c r="N34" s="105">
        <f>IFERROR(SUM(M34:M36),"")</f>
        <v>8.8496571285465453E-2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0" customHeight="1" x14ac:dyDescent="0.2">
      <c r="A35" s="42" t="s">
        <v>70</v>
      </c>
      <c r="B35" s="36" t="s">
        <v>72</v>
      </c>
      <c r="C35" s="44">
        <f>'PI Fehidro'!C35+'PI Fehidro'!D35</f>
        <v>500000</v>
      </c>
      <c r="D35" s="44">
        <f>SUMIFS(PA!$K:$K,PA!$A:$A,$B35,PA!$P:$P,Operacional!$F$3)</f>
        <v>200000</v>
      </c>
      <c r="E35" s="44">
        <f>'PI Fehidro'!E35+'PI Fehidro'!F35</f>
        <v>550000</v>
      </c>
      <c r="F35" s="44">
        <f>SUMIFS(PA!$L:$L,PA!$A:$A,$B35,PA!$P:$P,Operacional!$F$3)</f>
        <v>0</v>
      </c>
      <c r="G35" s="45">
        <f>'PI Fehidro'!G35+'PI Fehidro'!H35</f>
        <v>545000</v>
      </c>
      <c r="H35" s="44">
        <f>SUMIFS(PA!$M:$M,PA!$A:$A,$B35,PA!$P:$P,Operacional!$F$3)</f>
        <v>0</v>
      </c>
      <c r="I35" s="45">
        <f>'PI Fehidro'!I35+'PI Fehidro'!J35</f>
        <v>570000</v>
      </c>
      <c r="J35" s="44">
        <f>SUMIFS(PA!$N:$N,PA!$A:$A,$B35,PA!$P:$P,Operacional!$F$3)</f>
        <v>0</v>
      </c>
      <c r="K35" s="45">
        <f t="shared" ref="K35:L35" si="31">C35+E35+G35+I35</f>
        <v>2165000</v>
      </c>
      <c r="L35" s="45">
        <f t="shared" si="31"/>
        <v>200000</v>
      </c>
      <c r="M35" s="56">
        <f t="shared" si="1"/>
        <v>6.6548296054094055E-2</v>
      </c>
      <c r="N35" s="106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0" customHeight="1" x14ac:dyDescent="0.2">
      <c r="A36" s="42" t="s">
        <v>70</v>
      </c>
      <c r="B36" s="36" t="s">
        <v>73</v>
      </c>
      <c r="C36" s="44">
        <f>'PI Fehidro'!C36+'PI Fehidro'!D36</f>
        <v>0</v>
      </c>
      <c r="D36" s="44">
        <f>SUMIFS(PA!$K:$K,PA!$A:$A,$B36,PA!$P:$P,Operacional!$F$3)</f>
        <v>0</v>
      </c>
      <c r="E36" s="44">
        <f>'PI Fehidro'!E36+'PI Fehidro'!F36</f>
        <v>150000</v>
      </c>
      <c r="F36" s="44">
        <f>SUMIFS(PA!$L:$L,PA!$A:$A,$B36,PA!$P:$P,Operacional!$F$3)</f>
        <v>0</v>
      </c>
      <c r="G36" s="45">
        <f>'PI Fehidro'!G36+'PI Fehidro'!H36</f>
        <v>0</v>
      </c>
      <c r="H36" s="44">
        <f>SUMIFS(PA!$M:$M,PA!$A:$A,$B36,PA!$P:$P,Operacional!$F$3)</f>
        <v>0</v>
      </c>
      <c r="I36" s="45">
        <f>'PI Fehidro'!I36+'PI Fehidro'!J36</f>
        <v>180000</v>
      </c>
      <c r="J36" s="44">
        <f>SUMIFS(PA!$N:$N,PA!$A:$A,$B36,PA!$P:$P,Operacional!$F$3)</f>
        <v>0</v>
      </c>
      <c r="K36" s="45">
        <f t="shared" ref="K36:L36" si="32">C36+E36+G36+I36</f>
        <v>330000</v>
      </c>
      <c r="L36" s="45">
        <f t="shared" si="32"/>
        <v>0</v>
      </c>
      <c r="M36" s="56">
        <f t="shared" si="1"/>
        <v>9.2858087517340548E-3</v>
      </c>
      <c r="N36" s="116"/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54.75" customHeight="1" x14ac:dyDescent="0.2">
      <c r="A37" s="108" t="s">
        <v>76</v>
      </c>
      <c r="B37" s="109"/>
      <c r="C37" s="65">
        <f t="shared" ref="C37:K37" si="33">SUM(C5:C36)</f>
        <v>7260800</v>
      </c>
      <c r="D37" s="65">
        <f t="shared" si="33"/>
        <v>1400000</v>
      </c>
      <c r="E37" s="65">
        <f t="shared" si="33"/>
        <v>7650000</v>
      </c>
      <c r="F37" s="65">
        <f t="shared" si="33"/>
        <v>2100000</v>
      </c>
      <c r="G37" s="65">
        <f t="shared" si="33"/>
        <v>6884000</v>
      </c>
      <c r="H37" s="65">
        <f t="shared" si="33"/>
        <v>1695300</v>
      </c>
      <c r="I37" s="65">
        <f t="shared" si="33"/>
        <v>7198000</v>
      </c>
      <c r="J37" s="65">
        <f t="shared" si="33"/>
        <v>1350000</v>
      </c>
      <c r="K37" s="65">
        <f t="shared" si="33"/>
        <v>28992800</v>
      </c>
      <c r="L37" s="65">
        <f>SUM(L5:L35)</f>
        <v>6545300</v>
      </c>
      <c r="M37" s="117"/>
      <c r="N37" s="118"/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4.75" customHeight="1" x14ac:dyDescent="0.2">
      <c r="A38" s="108" t="s">
        <v>77</v>
      </c>
      <c r="B38" s="109"/>
      <c r="C38" s="111">
        <f>SUM(C37:J37)</f>
        <v>35538100</v>
      </c>
      <c r="D38" s="110"/>
      <c r="E38" s="110"/>
      <c r="F38" s="110"/>
      <c r="G38" s="110"/>
      <c r="H38" s="110"/>
      <c r="I38" s="110"/>
      <c r="J38" s="109"/>
      <c r="K38" s="111">
        <f>SUM(K37:L37)</f>
        <v>35538100</v>
      </c>
      <c r="L38" s="109"/>
      <c r="M38" s="119"/>
      <c r="N38" s="118"/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.75" customHeight="1" x14ac:dyDescent="0.2">
      <c r="A39" s="66"/>
      <c r="B39" s="67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8"/>
      <c r="N39" s="6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.75" customHeight="1" x14ac:dyDescent="0.2">
      <c r="A40" s="63"/>
      <c r="B40" s="63"/>
      <c r="C40" s="63"/>
      <c r="D40" s="63"/>
      <c r="E40" s="63"/>
      <c r="F40" s="63"/>
      <c r="G40" s="63"/>
      <c r="H40" s="63"/>
      <c r="I40" s="5"/>
      <c r="J40" s="5"/>
      <c r="K40" s="5"/>
      <c r="L40" s="5"/>
      <c r="M40" s="69"/>
      <c r="N40" s="6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.75" customHeight="1" x14ac:dyDescent="0.2">
      <c r="A41" s="70"/>
      <c r="B41" s="70"/>
      <c r="C41" s="5"/>
      <c r="D41" s="5"/>
      <c r="E41" s="5"/>
      <c r="F41" s="5"/>
      <c r="G41" s="5"/>
      <c r="H41" s="5"/>
      <c r="I41" s="5"/>
      <c r="J41" s="5"/>
      <c r="K41" s="5"/>
      <c r="L41" s="5"/>
      <c r="M41" s="69"/>
      <c r="N41" s="6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</sheetData>
  <mergeCells count="17"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K38:L38"/>
    <mergeCell ref="M37:N38"/>
    <mergeCell ref="A1:N1"/>
    <mergeCell ref="C2:J2"/>
    <mergeCell ref="M2:M4"/>
    <mergeCell ref="N2:N4"/>
    <mergeCell ref="N5:N11"/>
  </mergeCells>
  <pageMargins left="0.23622047244094491" right="0.23622047244094491" top="0.74803149606299213" bottom="0.74803149606299213" header="0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E2" sqref="E2"/>
    </sheetView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25.5" x14ac:dyDescent="0.2">
      <c r="A1" s="71" t="s">
        <v>17</v>
      </c>
      <c r="B1" s="71" t="s">
        <v>78</v>
      </c>
      <c r="C1" s="71" t="s">
        <v>0</v>
      </c>
      <c r="D1" s="71" t="s">
        <v>79</v>
      </c>
      <c r="E1" s="71" t="s">
        <v>80</v>
      </c>
      <c r="F1" s="71" t="s">
        <v>81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24.75" customHeight="1" x14ac:dyDescent="0.2">
      <c r="A2" s="73" t="s">
        <v>82</v>
      </c>
      <c r="B2" s="73">
        <v>1</v>
      </c>
      <c r="C2" s="73" t="s">
        <v>83</v>
      </c>
      <c r="D2" s="73" t="s">
        <v>31</v>
      </c>
      <c r="E2" s="73" t="s">
        <v>84</v>
      </c>
      <c r="F2" s="74" t="s">
        <v>85</v>
      </c>
    </row>
    <row r="3" spans="1:26" ht="24.75" customHeight="1" x14ac:dyDescent="0.2">
      <c r="A3" s="73" t="s">
        <v>82</v>
      </c>
      <c r="B3" s="73">
        <v>1</v>
      </c>
      <c r="C3" s="73" t="s">
        <v>86</v>
      </c>
      <c r="D3" s="73" t="s">
        <v>36</v>
      </c>
      <c r="E3" s="73" t="s">
        <v>87</v>
      </c>
      <c r="F3" s="74" t="s">
        <v>88</v>
      </c>
    </row>
    <row r="4" spans="1:26" ht="24.75" customHeight="1" x14ac:dyDescent="0.2">
      <c r="A4" s="73" t="s">
        <v>82</v>
      </c>
      <c r="B4" s="73">
        <v>1</v>
      </c>
      <c r="C4" s="73" t="s">
        <v>89</v>
      </c>
      <c r="D4" s="73" t="s">
        <v>37</v>
      </c>
      <c r="E4" s="73" t="s">
        <v>90</v>
      </c>
      <c r="F4" s="74" t="s">
        <v>91</v>
      </c>
    </row>
    <row r="5" spans="1:26" ht="24.75" customHeight="1" x14ac:dyDescent="0.2">
      <c r="A5" s="73" t="s">
        <v>82</v>
      </c>
      <c r="B5" s="73">
        <v>1</v>
      </c>
      <c r="C5" s="73" t="s">
        <v>92</v>
      </c>
      <c r="D5" s="73" t="s">
        <v>38</v>
      </c>
      <c r="E5" s="73" t="s">
        <v>93</v>
      </c>
      <c r="F5" s="74" t="s">
        <v>94</v>
      </c>
    </row>
    <row r="6" spans="1:26" ht="24.75" customHeight="1" x14ac:dyDescent="0.2">
      <c r="A6" s="73" t="s">
        <v>82</v>
      </c>
      <c r="B6" s="73">
        <v>1</v>
      </c>
      <c r="C6" s="73" t="s">
        <v>95</v>
      </c>
      <c r="D6" s="73" t="s">
        <v>39</v>
      </c>
      <c r="E6" s="73" t="s">
        <v>96</v>
      </c>
      <c r="F6" s="74" t="s">
        <v>97</v>
      </c>
    </row>
    <row r="7" spans="1:26" ht="24.75" customHeight="1" x14ac:dyDescent="0.2">
      <c r="A7" s="73" t="s">
        <v>82</v>
      </c>
      <c r="B7" s="73">
        <v>1</v>
      </c>
      <c r="C7" s="73" t="s">
        <v>98</v>
      </c>
      <c r="D7" s="73" t="s">
        <v>40</v>
      </c>
      <c r="E7" s="73" t="s">
        <v>99</v>
      </c>
      <c r="F7" s="74" t="s">
        <v>100</v>
      </c>
    </row>
    <row r="8" spans="1:26" ht="24.75" customHeight="1" x14ac:dyDescent="0.2">
      <c r="A8" s="73" t="s">
        <v>82</v>
      </c>
      <c r="B8" s="73">
        <v>1</v>
      </c>
      <c r="C8" s="73" t="s">
        <v>101</v>
      </c>
      <c r="D8" s="73" t="s">
        <v>41</v>
      </c>
      <c r="E8" s="73" t="s">
        <v>102</v>
      </c>
      <c r="F8" s="74" t="s">
        <v>103</v>
      </c>
    </row>
    <row r="9" spans="1:26" ht="24.75" customHeight="1" x14ac:dyDescent="0.2">
      <c r="A9" s="73" t="s">
        <v>104</v>
      </c>
      <c r="B9" s="73">
        <v>2</v>
      </c>
      <c r="C9" s="73" t="s">
        <v>105</v>
      </c>
      <c r="D9" s="73" t="s">
        <v>43</v>
      </c>
      <c r="E9" s="73" t="s">
        <v>106</v>
      </c>
      <c r="F9" s="74" t="s">
        <v>107</v>
      </c>
    </row>
    <row r="10" spans="1:26" ht="24.75" customHeight="1" x14ac:dyDescent="0.2">
      <c r="A10" s="73" t="s">
        <v>104</v>
      </c>
      <c r="B10" s="73">
        <v>2</v>
      </c>
      <c r="C10" s="73" t="s">
        <v>108</v>
      </c>
      <c r="D10" s="73" t="s">
        <v>44</v>
      </c>
      <c r="E10" s="73" t="s">
        <v>109</v>
      </c>
      <c r="F10" s="74" t="s">
        <v>110</v>
      </c>
    </row>
    <row r="11" spans="1:26" ht="24.75" customHeight="1" x14ac:dyDescent="0.2">
      <c r="A11" s="73" t="s">
        <v>104</v>
      </c>
      <c r="B11" s="73">
        <v>2</v>
      </c>
      <c r="C11" s="73" t="s">
        <v>111</v>
      </c>
      <c r="D11" s="73" t="s">
        <v>45</v>
      </c>
      <c r="E11" s="73" t="s">
        <v>112</v>
      </c>
      <c r="F11" s="74" t="s">
        <v>113</v>
      </c>
    </row>
    <row r="12" spans="1:26" ht="24.75" customHeight="1" x14ac:dyDescent="0.2">
      <c r="A12" s="73" t="s">
        <v>104</v>
      </c>
      <c r="B12" s="73">
        <v>2</v>
      </c>
      <c r="C12" s="73" t="s">
        <v>114</v>
      </c>
      <c r="D12" s="73" t="s">
        <v>46</v>
      </c>
      <c r="E12" s="73" t="s">
        <v>115</v>
      </c>
      <c r="F12" s="74" t="s">
        <v>116</v>
      </c>
    </row>
    <row r="13" spans="1:26" ht="24.75" customHeight="1" x14ac:dyDescent="0.2">
      <c r="A13" s="73" t="s">
        <v>104</v>
      </c>
      <c r="B13" s="73">
        <v>2</v>
      </c>
      <c r="C13" s="73" t="s">
        <v>117</v>
      </c>
      <c r="D13" s="73" t="s">
        <v>47</v>
      </c>
      <c r="E13" s="73" t="s">
        <v>118</v>
      </c>
      <c r="F13" s="74" t="s">
        <v>119</v>
      </c>
    </row>
    <row r="14" spans="1:26" ht="24.75" customHeight="1" x14ac:dyDescent="0.2">
      <c r="A14" s="73" t="s">
        <v>104</v>
      </c>
      <c r="B14" s="73">
        <v>2</v>
      </c>
      <c r="C14" s="73" t="s">
        <v>120</v>
      </c>
      <c r="D14" s="73" t="s">
        <v>48</v>
      </c>
      <c r="E14" s="73" t="s">
        <v>121</v>
      </c>
      <c r="F14" s="74" t="s">
        <v>122</v>
      </c>
    </row>
    <row r="15" spans="1:26" ht="24.75" customHeight="1" x14ac:dyDescent="0.2">
      <c r="A15" s="73" t="s">
        <v>123</v>
      </c>
      <c r="B15" s="73">
        <v>3</v>
      </c>
      <c r="C15" s="73" t="s">
        <v>124</v>
      </c>
      <c r="D15" s="73" t="s">
        <v>50</v>
      </c>
      <c r="E15" s="73" t="s">
        <v>125</v>
      </c>
      <c r="F15" s="74" t="s">
        <v>126</v>
      </c>
    </row>
    <row r="16" spans="1:26" ht="24.75" customHeight="1" x14ac:dyDescent="0.2">
      <c r="A16" s="73" t="s">
        <v>123</v>
      </c>
      <c r="B16" s="73">
        <v>3</v>
      </c>
      <c r="C16" s="73" t="s">
        <v>127</v>
      </c>
      <c r="D16" s="73" t="s">
        <v>51</v>
      </c>
      <c r="E16" s="73" t="s">
        <v>128</v>
      </c>
      <c r="F16" s="74" t="s">
        <v>129</v>
      </c>
    </row>
    <row r="17" spans="1:6" ht="24.75" customHeight="1" x14ac:dyDescent="0.2">
      <c r="A17" s="73" t="s">
        <v>123</v>
      </c>
      <c r="B17" s="73">
        <v>3</v>
      </c>
      <c r="C17" s="73" t="s">
        <v>130</v>
      </c>
      <c r="D17" s="73" t="s">
        <v>52</v>
      </c>
      <c r="E17" s="73" t="s">
        <v>131</v>
      </c>
      <c r="F17" s="74" t="s">
        <v>132</v>
      </c>
    </row>
    <row r="18" spans="1:6" ht="24.75" customHeight="1" x14ac:dyDescent="0.2">
      <c r="A18" s="73" t="s">
        <v>123</v>
      </c>
      <c r="B18" s="73">
        <v>3</v>
      </c>
      <c r="C18" s="73" t="s">
        <v>133</v>
      </c>
      <c r="D18" s="73" t="s">
        <v>53</v>
      </c>
      <c r="E18" s="73" t="s">
        <v>134</v>
      </c>
      <c r="F18" s="74" t="s">
        <v>135</v>
      </c>
    </row>
    <row r="19" spans="1:6" ht="24.75" customHeight="1" x14ac:dyDescent="0.2">
      <c r="A19" s="73" t="s">
        <v>123</v>
      </c>
      <c r="B19" s="73">
        <v>3</v>
      </c>
      <c r="C19" s="73" t="s">
        <v>136</v>
      </c>
      <c r="D19" s="73" t="s">
        <v>54</v>
      </c>
      <c r="E19" s="73" t="s">
        <v>137</v>
      </c>
      <c r="F19" s="74" t="s">
        <v>138</v>
      </c>
    </row>
    <row r="20" spans="1:6" ht="24.75" customHeight="1" x14ac:dyDescent="0.2">
      <c r="A20" s="73" t="s">
        <v>139</v>
      </c>
      <c r="B20" s="73">
        <v>4</v>
      </c>
      <c r="C20" s="73" t="s">
        <v>140</v>
      </c>
      <c r="D20" s="73" t="s">
        <v>56</v>
      </c>
      <c r="E20" s="73" t="s">
        <v>141</v>
      </c>
      <c r="F20" s="74" t="s">
        <v>142</v>
      </c>
    </row>
    <row r="21" spans="1:6" ht="24.75" customHeight="1" x14ac:dyDescent="0.2">
      <c r="A21" s="73" t="s">
        <v>139</v>
      </c>
      <c r="B21" s="73">
        <v>4</v>
      </c>
      <c r="C21" s="73" t="s">
        <v>143</v>
      </c>
      <c r="D21" s="73" t="s">
        <v>57</v>
      </c>
      <c r="E21" s="73" t="s">
        <v>144</v>
      </c>
      <c r="F21" s="74" t="s">
        <v>145</v>
      </c>
    </row>
    <row r="22" spans="1:6" ht="24.75" customHeight="1" x14ac:dyDescent="0.2">
      <c r="A22" s="73" t="s">
        <v>146</v>
      </c>
      <c r="B22" s="73">
        <v>5</v>
      </c>
      <c r="C22" s="73" t="s">
        <v>147</v>
      </c>
      <c r="D22" s="73" t="s">
        <v>59</v>
      </c>
      <c r="E22" s="73" t="s">
        <v>148</v>
      </c>
      <c r="F22" s="74" t="s">
        <v>149</v>
      </c>
    </row>
    <row r="23" spans="1:6" ht="24.75" customHeight="1" x14ac:dyDescent="0.2">
      <c r="A23" s="73" t="s">
        <v>146</v>
      </c>
      <c r="B23" s="73">
        <v>5</v>
      </c>
      <c r="C23" s="73" t="s">
        <v>150</v>
      </c>
      <c r="D23" s="73" t="s">
        <v>60</v>
      </c>
      <c r="E23" s="73" t="s">
        <v>151</v>
      </c>
      <c r="F23" s="74" t="s">
        <v>152</v>
      </c>
    </row>
    <row r="24" spans="1:6" ht="24.75" customHeight="1" x14ac:dyDescent="0.2">
      <c r="A24" s="73" t="s">
        <v>146</v>
      </c>
      <c r="B24" s="73">
        <v>5</v>
      </c>
      <c r="C24" s="73" t="s">
        <v>153</v>
      </c>
      <c r="D24" s="73" t="s">
        <v>61</v>
      </c>
      <c r="E24" s="73" t="s">
        <v>154</v>
      </c>
      <c r="F24" s="74" t="s">
        <v>155</v>
      </c>
    </row>
    <row r="25" spans="1:6" ht="24.75" customHeight="1" x14ac:dyDescent="0.2">
      <c r="A25" s="73" t="s">
        <v>156</v>
      </c>
      <c r="B25" s="73">
        <v>6</v>
      </c>
      <c r="C25" s="73" t="s">
        <v>157</v>
      </c>
      <c r="D25" s="73" t="s">
        <v>63</v>
      </c>
      <c r="E25" s="73" t="s">
        <v>158</v>
      </c>
      <c r="F25" s="74" t="s">
        <v>159</v>
      </c>
    </row>
    <row r="26" spans="1:6" ht="24.75" customHeight="1" x14ac:dyDescent="0.2">
      <c r="A26" s="73" t="s">
        <v>156</v>
      </c>
      <c r="B26" s="73">
        <v>6</v>
      </c>
      <c r="C26" s="73" t="s">
        <v>160</v>
      </c>
      <c r="D26" s="73" t="s">
        <v>64</v>
      </c>
      <c r="E26" s="73" t="s">
        <v>161</v>
      </c>
      <c r="F26" s="74" t="s">
        <v>162</v>
      </c>
    </row>
    <row r="27" spans="1:6" ht="24.75" customHeight="1" x14ac:dyDescent="0.2">
      <c r="A27" s="73" t="s">
        <v>156</v>
      </c>
      <c r="B27" s="73">
        <v>6</v>
      </c>
      <c r="C27" s="73" t="s">
        <v>163</v>
      </c>
      <c r="D27" s="73" t="s">
        <v>164</v>
      </c>
      <c r="E27" s="73" t="s">
        <v>165</v>
      </c>
      <c r="F27" s="74" t="s">
        <v>166</v>
      </c>
    </row>
    <row r="28" spans="1:6" ht="24.75" customHeight="1" x14ac:dyDescent="0.2">
      <c r="A28" s="73" t="s">
        <v>167</v>
      </c>
      <c r="B28" s="73">
        <v>7</v>
      </c>
      <c r="C28" s="73" t="s">
        <v>168</v>
      </c>
      <c r="D28" s="73" t="s">
        <v>67</v>
      </c>
      <c r="E28" s="73" t="s">
        <v>169</v>
      </c>
      <c r="F28" s="74" t="s">
        <v>170</v>
      </c>
    </row>
    <row r="29" spans="1:6" ht="24.75" customHeight="1" x14ac:dyDescent="0.2">
      <c r="A29" s="73" t="s">
        <v>167</v>
      </c>
      <c r="B29" s="73">
        <v>7</v>
      </c>
      <c r="C29" s="73" t="s">
        <v>171</v>
      </c>
      <c r="D29" s="73" t="s">
        <v>68</v>
      </c>
      <c r="E29" s="73" t="s">
        <v>172</v>
      </c>
      <c r="F29" s="74" t="s">
        <v>173</v>
      </c>
    </row>
    <row r="30" spans="1:6" ht="24.75" customHeight="1" x14ac:dyDescent="0.2">
      <c r="A30" s="73" t="s">
        <v>167</v>
      </c>
      <c r="B30" s="73">
        <v>7</v>
      </c>
      <c r="C30" s="73" t="s">
        <v>174</v>
      </c>
      <c r="D30" s="73" t="s">
        <v>69</v>
      </c>
      <c r="E30" s="73" t="s">
        <v>175</v>
      </c>
      <c r="F30" s="74" t="s">
        <v>176</v>
      </c>
    </row>
    <row r="31" spans="1:6" ht="24.75" customHeight="1" x14ac:dyDescent="0.2">
      <c r="A31" s="73" t="s">
        <v>177</v>
      </c>
      <c r="B31" s="73">
        <v>8</v>
      </c>
      <c r="C31" s="73" t="s">
        <v>178</v>
      </c>
      <c r="D31" s="73" t="s">
        <v>71</v>
      </c>
      <c r="E31" s="73" t="s">
        <v>179</v>
      </c>
      <c r="F31" s="74" t="s">
        <v>180</v>
      </c>
    </row>
    <row r="32" spans="1:6" ht="24.75" customHeight="1" x14ac:dyDescent="0.2">
      <c r="A32" s="73" t="s">
        <v>177</v>
      </c>
      <c r="B32" s="73">
        <v>8</v>
      </c>
      <c r="C32" s="73" t="s">
        <v>181</v>
      </c>
      <c r="D32" s="73" t="s">
        <v>72</v>
      </c>
      <c r="E32" s="73" t="s">
        <v>182</v>
      </c>
      <c r="F32" s="74" t="s">
        <v>183</v>
      </c>
    </row>
    <row r="33" spans="1:6" ht="24.75" customHeight="1" x14ac:dyDescent="0.2">
      <c r="A33" s="73" t="s">
        <v>177</v>
      </c>
      <c r="B33" s="73">
        <v>8</v>
      </c>
      <c r="C33" s="73" t="s">
        <v>184</v>
      </c>
      <c r="D33" s="73" t="s">
        <v>73</v>
      </c>
      <c r="E33" s="73" t="s">
        <v>185</v>
      </c>
      <c r="F33" s="74" t="s">
        <v>186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75" t="s">
        <v>31</v>
      </c>
      <c r="B1" s="75" t="s">
        <v>187</v>
      </c>
      <c r="C1" s="75" t="s">
        <v>188</v>
      </c>
      <c r="D1" s="75" t="s">
        <v>189</v>
      </c>
      <c r="E1" s="75" t="s">
        <v>190</v>
      </c>
      <c r="F1" s="75" t="s">
        <v>25</v>
      </c>
      <c r="G1" s="75" t="s">
        <v>191</v>
      </c>
    </row>
    <row r="2" spans="1:7" ht="14.25" customHeight="1" x14ac:dyDescent="0.25">
      <c r="A2" s="75" t="s">
        <v>36</v>
      </c>
      <c r="B2" s="75" t="s">
        <v>192</v>
      </c>
      <c r="C2" s="75" t="s">
        <v>193</v>
      </c>
      <c r="D2" s="75" t="s">
        <v>194</v>
      </c>
      <c r="E2" s="75" t="s">
        <v>195</v>
      </c>
      <c r="F2" s="75" t="s">
        <v>26</v>
      </c>
      <c r="G2" s="75" t="s">
        <v>196</v>
      </c>
    </row>
    <row r="3" spans="1:7" ht="14.25" customHeight="1" x14ac:dyDescent="0.25">
      <c r="A3" s="75" t="s">
        <v>37</v>
      </c>
      <c r="B3" s="75" t="s">
        <v>197</v>
      </c>
      <c r="C3" s="75" t="s">
        <v>198</v>
      </c>
      <c r="E3" s="75" t="s">
        <v>199</v>
      </c>
      <c r="F3" s="75" t="s">
        <v>19</v>
      </c>
      <c r="G3" s="75" t="s">
        <v>199</v>
      </c>
    </row>
    <row r="4" spans="1:7" ht="14.25" customHeight="1" x14ac:dyDescent="0.25">
      <c r="A4" s="75" t="s">
        <v>38</v>
      </c>
      <c r="C4" s="75" t="s">
        <v>200</v>
      </c>
      <c r="E4" s="75" t="s">
        <v>201</v>
      </c>
      <c r="G4" s="75" t="s">
        <v>202</v>
      </c>
    </row>
    <row r="5" spans="1:7" ht="14.25" customHeight="1" x14ac:dyDescent="0.25">
      <c r="A5" s="75" t="s">
        <v>39</v>
      </c>
      <c r="E5" s="75" t="s">
        <v>203</v>
      </c>
    </row>
    <row r="6" spans="1:7" ht="14.25" customHeight="1" x14ac:dyDescent="0.25">
      <c r="A6" s="75" t="s">
        <v>40</v>
      </c>
      <c r="E6" s="75" t="s">
        <v>204</v>
      </c>
    </row>
    <row r="7" spans="1:7" ht="14.25" customHeight="1" x14ac:dyDescent="0.25">
      <c r="A7" s="75" t="s">
        <v>41</v>
      </c>
      <c r="E7" s="75" t="s">
        <v>205</v>
      </c>
    </row>
    <row r="8" spans="1:7" ht="14.25" customHeight="1" x14ac:dyDescent="0.25">
      <c r="A8" s="75" t="s">
        <v>43</v>
      </c>
      <c r="E8" s="75" t="s">
        <v>206</v>
      </c>
    </row>
    <row r="9" spans="1:7" ht="14.25" customHeight="1" x14ac:dyDescent="0.25">
      <c r="A9" s="75" t="s">
        <v>44</v>
      </c>
      <c r="E9" s="75" t="s">
        <v>207</v>
      </c>
    </row>
    <row r="10" spans="1:7" ht="14.25" customHeight="1" x14ac:dyDescent="0.25">
      <c r="A10" s="75" t="s">
        <v>45</v>
      </c>
    </row>
    <row r="11" spans="1:7" ht="14.25" customHeight="1" x14ac:dyDescent="0.25">
      <c r="A11" s="75" t="s">
        <v>46</v>
      </c>
    </row>
    <row r="12" spans="1:7" ht="14.25" customHeight="1" x14ac:dyDescent="0.25">
      <c r="A12" s="75" t="s">
        <v>47</v>
      </c>
    </row>
    <row r="13" spans="1:7" ht="14.25" customHeight="1" x14ac:dyDescent="0.25">
      <c r="A13" s="75" t="s">
        <v>48</v>
      </c>
    </row>
    <row r="14" spans="1:7" ht="14.25" customHeight="1" x14ac:dyDescent="0.25">
      <c r="A14" s="75" t="s">
        <v>50</v>
      </c>
    </row>
    <row r="15" spans="1:7" ht="14.25" customHeight="1" x14ac:dyDescent="0.25">
      <c r="A15" s="75" t="s">
        <v>51</v>
      </c>
    </row>
    <row r="16" spans="1:7" ht="14.25" customHeight="1" x14ac:dyDescent="0.25">
      <c r="A16" s="75" t="s">
        <v>52</v>
      </c>
    </row>
    <row r="17" spans="1:1" ht="14.25" customHeight="1" x14ac:dyDescent="0.25">
      <c r="A17" s="75" t="s">
        <v>53</v>
      </c>
    </row>
    <row r="18" spans="1:1" ht="14.25" customHeight="1" x14ac:dyDescent="0.25">
      <c r="A18" s="75" t="s">
        <v>54</v>
      </c>
    </row>
    <row r="19" spans="1:1" ht="14.25" customHeight="1" x14ac:dyDescent="0.25">
      <c r="A19" s="75" t="s">
        <v>56</v>
      </c>
    </row>
    <row r="20" spans="1:1" ht="14.25" customHeight="1" x14ac:dyDescent="0.25">
      <c r="A20" s="75" t="s">
        <v>57</v>
      </c>
    </row>
    <row r="21" spans="1:1" ht="14.25" customHeight="1" x14ac:dyDescent="0.25">
      <c r="A21" s="75" t="s">
        <v>59</v>
      </c>
    </row>
    <row r="22" spans="1:1" ht="14.25" customHeight="1" x14ac:dyDescent="0.25">
      <c r="A22" s="75" t="s">
        <v>60</v>
      </c>
    </row>
    <row r="23" spans="1:1" ht="14.25" customHeight="1" x14ac:dyDescent="0.25">
      <c r="A23" s="75" t="s">
        <v>61</v>
      </c>
    </row>
    <row r="24" spans="1:1" ht="14.25" customHeight="1" x14ac:dyDescent="0.25">
      <c r="A24" s="75" t="s">
        <v>63</v>
      </c>
    </row>
    <row r="25" spans="1:1" ht="14.25" customHeight="1" x14ac:dyDescent="0.25">
      <c r="A25" s="75" t="s">
        <v>64</v>
      </c>
    </row>
    <row r="26" spans="1:1" ht="14.25" customHeight="1" x14ac:dyDescent="0.25">
      <c r="A26" s="75" t="s">
        <v>65</v>
      </c>
    </row>
    <row r="27" spans="1:1" ht="14.25" customHeight="1" x14ac:dyDescent="0.25">
      <c r="A27" s="75" t="s">
        <v>67</v>
      </c>
    </row>
    <row r="28" spans="1:1" ht="14.25" customHeight="1" x14ac:dyDescent="0.25">
      <c r="A28" s="75" t="s">
        <v>68</v>
      </c>
    </row>
    <row r="29" spans="1:1" ht="14.25" customHeight="1" x14ac:dyDescent="0.25">
      <c r="A29" s="75" t="s">
        <v>69</v>
      </c>
    </row>
    <row r="30" spans="1:1" ht="14.25" customHeight="1" x14ac:dyDescent="0.25">
      <c r="A30" s="75" t="s">
        <v>71</v>
      </c>
    </row>
    <row r="31" spans="1:1" ht="14.25" customHeight="1" x14ac:dyDescent="0.25">
      <c r="A31" s="75" t="s">
        <v>72</v>
      </c>
    </row>
    <row r="32" spans="1:1" ht="14.25" customHeight="1" x14ac:dyDescent="0.25">
      <c r="A32" s="75" t="s">
        <v>73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</vt:lpstr>
      <vt:lpstr>PI Fehidro</vt:lpstr>
      <vt:lpstr>PI Geral</vt:lpstr>
      <vt:lpstr>PDCs Del CRH 190</vt:lpstr>
      <vt:lpstr>Operacional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Cris</cp:lastModifiedBy>
  <cp:lastPrinted>2020-03-11T20:48:19Z</cp:lastPrinted>
  <dcterms:created xsi:type="dcterms:W3CDTF">2013-08-15T20:01:52Z</dcterms:created>
  <dcterms:modified xsi:type="dcterms:W3CDTF">2021-10-06T20:59:48Z</dcterms:modified>
</cp:coreProperties>
</file>