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ris\Desktop\"/>
    </mc:Choice>
  </mc:AlternateContent>
  <xr:revisionPtr revIDLastSave="0" documentId="8_{E0A57F8C-E67E-41F0-A65B-86822EB52A5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" sheetId="1" r:id="rId1"/>
    <sheet name="PI Fehidro" sheetId="2" r:id="rId2"/>
    <sheet name="PI Geral" sheetId="3" r:id="rId3"/>
    <sheet name="PDCs Del CRH 190" sheetId="4" r:id="rId4"/>
    <sheet name="Operacional" sheetId="5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geeED2Q5Zrt4GTWpQlsoTlocKPWg=="/>
    </ext>
  </extLst>
</workbook>
</file>

<file path=xl/calcChain.xml><?xml version="1.0" encoding="utf-8"?>
<calcChain xmlns="http://schemas.openxmlformats.org/spreadsheetml/2006/main">
  <c r="M43" i="1" l="1"/>
  <c r="M41" i="1"/>
  <c r="M14" i="1" l="1"/>
  <c r="M30" i="1" l="1"/>
  <c r="O57" i="1" l="1"/>
  <c r="O55" i="1"/>
  <c r="O39" i="1"/>
  <c r="O37" i="1"/>
  <c r="O35" i="1"/>
  <c r="O28" i="1"/>
  <c r="O27" i="1"/>
  <c r="O23" i="1"/>
  <c r="O19" i="1"/>
  <c r="O12" i="1"/>
  <c r="O9" i="1"/>
  <c r="O8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2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J36" i="3"/>
  <c r="H36" i="3"/>
  <c r="F36" i="3"/>
  <c r="D36" i="3"/>
  <c r="J35" i="3"/>
  <c r="H35" i="3"/>
  <c r="F35" i="3"/>
  <c r="D35" i="3"/>
  <c r="J34" i="3"/>
  <c r="H34" i="3"/>
  <c r="F34" i="3"/>
  <c r="D34" i="3"/>
  <c r="J33" i="3"/>
  <c r="H33" i="3"/>
  <c r="F33" i="3"/>
  <c r="D33" i="3"/>
  <c r="J32" i="3"/>
  <c r="H32" i="3"/>
  <c r="F32" i="3"/>
  <c r="D32" i="3"/>
  <c r="J31" i="3"/>
  <c r="H31" i="3"/>
  <c r="F31" i="3"/>
  <c r="D31" i="3"/>
  <c r="J30" i="3"/>
  <c r="H30" i="3"/>
  <c r="F30" i="3"/>
  <c r="D30" i="3"/>
  <c r="J29" i="3"/>
  <c r="H29" i="3"/>
  <c r="F29" i="3"/>
  <c r="D29" i="3"/>
  <c r="J28" i="3"/>
  <c r="H28" i="3"/>
  <c r="F28" i="3"/>
  <c r="D28" i="3"/>
  <c r="J27" i="3"/>
  <c r="H27" i="3"/>
  <c r="F27" i="3"/>
  <c r="D27" i="3"/>
  <c r="J26" i="3"/>
  <c r="H26" i="3"/>
  <c r="F26" i="3"/>
  <c r="D26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J16" i="3"/>
  <c r="H16" i="3"/>
  <c r="F16" i="3"/>
  <c r="D16" i="3"/>
  <c r="J15" i="3"/>
  <c r="H15" i="3"/>
  <c r="F15" i="3"/>
  <c r="D15" i="3"/>
  <c r="J14" i="3"/>
  <c r="H14" i="3"/>
  <c r="F14" i="3"/>
  <c r="D14" i="3"/>
  <c r="J13" i="3"/>
  <c r="H13" i="3"/>
  <c r="F13" i="3"/>
  <c r="D13" i="3"/>
  <c r="J12" i="3"/>
  <c r="H12" i="3"/>
  <c r="F12" i="3"/>
  <c r="D12" i="3"/>
  <c r="J11" i="3"/>
  <c r="H11" i="3"/>
  <c r="F11" i="3"/>
  <c r="D11" i="3"/>
  <c r="J10" i="3"/>
  <c r="H10" i="3"/>
  <c r="F10" i="3"/>
  <c r="D10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  <c r="J7" i="2"/>
  <c r="I7" i="2"/>
  <c r="H7" i="2"/>
  <c r="G7" i="2"/>
  <c r="F7" i="2"/>
  <c r="E7" i="2"/>
  <c r="D7" i="2"/>
  <c r="C7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M21" i="1"/>
  <c r="M20" i="1"/>
  <c r="M19" i="1"/>
  <c r="M18" i="1"/>
  <c r="M17" i="1"/>
  <c r="M16" i="1"/>
  <c r="M15" i="1"/>
  <c r="M13" i="1"/>
  <c r="M12" i="1"/>
  <c r="M11" i="1"/>
  <c r="M10" i="1"/>
  <c r="M9" i="1"/>
  <c r="M8" i="1"/>
  <c r="M7" i="1"/>
  <c r="M6" i="1"/>
  <c r="L36" i="3" l="1"/>
  <c r="G17" i="3"/>
  <c r="G23" i="3"/>
  <c r="I11" i="3"/>
  <c r="E18" i="3"/>
  <c r="I18" i="3"/>
  <c r="E21" i="3"/>
  <c r="I21" i="3"/>
  <c r="E22" i="3"/>
  <c r="I22" i="3"/>
  <c r="E23" i="3"/>
  <c r="I23" i="3"/>
  <c r="E27" i="3"/>
  <c r="I27" i="3"/>
  <c r="E28" i="3"/>
  <c r="I28" i="3"/>
  <c r="E31" i="3"/>
  <c r="I31" i="3"/>
  <c r="E32" i="3"/>
  <c r="I32" i="3"/>
  <c r="E33" i="3"/>
  <c r="L15" i="3"/>
  <c r="L23" i="3"/>
  <c r="L10" i="2"/>
  <c r="L17" i="2"/>
  <c r="L22" i="2"/>
  <c r="C5" i="3"/>
  <c r="C6" i="3"/>
  <c r="G6" i="3"/>
  <c r="G8" i="3"/>
  <c r="K9" i="2"/>
  <c r="G9" i="3"/>
  <c r="E11" i="3"/>
  <c r="E15" i="3"/>
  <c r="I15" i="3"/>
  <c r="L26" i="3"/>
  <c r="L6" i="2"/>
  <c r="L7" i="2"/>
  <c r="C11" i="3"/>
  <c r="G11" i="3"/>
  <c r="C14" i="3"/>
  <c r="G14" i="3"/>
  <c r="K17" i="2"/>
  <c r="C18" i="3"/>
  <c r="G18" i="3"/>
  <c r="C19" i="3"/>
  <c r="G19" i="3"/>
  <c r="C28" i="3"/>
  <c r="G28" i="3"/>
  <c r="K29" i="2"/>
  <c r="G29" i="3"/>
  <c r="K30" i="2"/>
  <c r="G30" i="3"/>
  <c r="C32" i="3"/>
  <c r="G32" i="3"/>
  <c r="K34" i="2"/>
  <c r="G34" i="3"/>
  <c r="C35" i="3"/>
  <c r="G35" i="3"/>
  <c r="K36" i="2"/>
  <c r="G36" i="3"/>
  <c r="L5" i="3"/>
  <c r="L14" i="3"/>
  <c r="E7" i="3"/>
  <c r="I7" i="3"/>
  <c r="L25" i="2"/>
  <c r="L26" i="2"/>
  <c r="L27" i="2"/>
  <c r="L29" i="2"/>
  <c r="L32" i="2"/>
  <c r="L33" i="2"/>
  <c r="L34" i="2"/>
  <c r="L24" i="3"/>
  <c r="L25" i="3"/>
  <c r="G13" i="3"/>
  <c r="K22" i="2"/>
  <c r="E25" i="3"/>
  <c r="I25" i="3"/>
  <c r="E26" i="3"/>
  <c r="I26" i="3"/>
  <c r="I33" i="3"/>
  <c r="E36" i="3"/>
  <c r="I36" i="3"/>
  <c r="H37" i="3"/>
  <c r="C9" i="3"/>
  <c r="L31" i="3"/>
  <c r="L35" i="3"/>
  <c r="D37" i="2"/>
  <c r="E20" i="3"/>
  <c r="I20" i="3"/>
  <c r="L31" i="2"/>
  <c r="L36" i="2"/>
  <c r="L11" i="2"/>
  <c r="C12" i="3"/>
  <c r="G12" i="3"/>
  <c r="L14" i="2"/>
  <c r="L16" i="2"/>
  <c r="C17" i="3"/>
  <c r="E10" i="3"/>
  <c r="I10" i="3"/>
  <c r="E12" i="3"/>
  <c r="I12" i="3"/>
  <c r="E13" i="3"/>
  <c r="I13" i="3"/>
  <c r="E16" i="3"/>
  <c r="I16" i="3"/>
  <c r="E17" i="3"/>
  <c r="I17" i="3"/>
  <c r="L19" i="2"/>
  <c r="L20" i="2"/>
  <c r="L21" i="2"/>
  <c r="C22" i="3"/>
  <c r="G22" i="3"/>
  <c r="C23" i="3"/>
  <c r="C24" i="3"/>
  <c r="G24" i="3"/>
  <c r="C26" i="3"/>
  <c r="G26" i="3"/>
  <c r="L6" i="3"/>
  <c r="L9" i="3"/>
  <c r="L10" i="3"/>
  <c r="L18" i="3"/>
  <c r="L19" i="3"/>
  <c r="L20" i="3"/>
  <c r="C34" i="3"/>
  <c r="C29" i="3"/>
  <c r="L32" i="3"/>
  <c r="L34" i="3"/>
  <c r="K6" i="2"/>
  <c r="K19" i="2"/>
  <c r="K26" i="2"/>
  <c r="H37" i="2"/>
  <c r="L5" i="2"/>
  <c r="K11" i="2"/>
  <c r="L15" i="2"/>
  <c r="K24" i="2"/>
  <c r="K32" i="2"/>
  <c r="C37" i="2"/>
  <c r="D37" i="3"/>
  <c r="L12" i="3"/>
  <c r="L22" i="3"/>
  <c r="E37" i="2"/>
  <c r="E5" i="3"/>
  <c r="I37" i="2"/>
  <c r="I5" i="3"/>
  <c r="E6" i="3"/>
  <c r="I6" i="3"/>
  <c r="C7" i="3"/>
  <c r="G7" i="3"/>
  <c r="K7" i="2"/>
  <c r="L8" i="2"/>
  <c r="C16" i="3"/>
  <c r="G16" i="3"/>
  <c r="K16" i="2"/>
  <c r="K18" i="2"/>
  <c r="L24" i="2"/>
  <c r="F37" i="3"/>
  <c r="C8" i="3"/>
  <c r="L13" i="3"/>
  <c r="C30" i="3"/>
  <c r="G5" i="3"/>
  <c r="G37" i="2"/>
  <c r="K5" i="2"/>
  <c r="F37" i="2"/>
  <c r="J37" i="2"/>
  <c r="E8" i="3"/>
  <c r="I8" i="3"/>
  <c r="L9" i="2"/>
  <c r="K12" i="2"/>
  <c r="L12" i="2"/>
  <c r="C13" i="3"/>
  <c r="L13" i="2"/>
  <c r="K14" i="2"/>
  <c r="C21" i="3"/>
  <c r="G21" i="3"/>
  <c r="K21" i="2"/>
  <c r="K23" i="2"/>
  <c r="E35" i="3"/>
  <c r="I35" i="3"/>
  <c r="L11" i="3"/>
  <c r="L21" i="3"/>
  <c r="L30" i="3"/>
  <c r="L33" i="3"/>
  <c r="K8" i="2"/>
  <c r="E9" i="3"/>
  <c r="I9" i="3"/>
  <c r="C10" i="3"/>
  <c r="G10" i="3"/>
  <c r="K10" i="2"/>
  <c r="K13" i="2"/>
  <c r="E14" i="3"/>
  <c r="I14" i="3"/>
  <c r="C15" i="3"/>
  <c r="G15" i="3"/>
  <c r="K15" i="2"/>
  <c r="L18" i="2"/>
  <c r="E19" i="3"/>
  <c r="I19" i="3"/>
  <c r="C20" i="3"/>
  <c r="G20" i="3"/>
  <c r="K20" i="2"/>
  <c r="L23" i="2"/>
  <c r="E24" i="3"/>
  <c r="I24" i="3"/>
  <c r="C25" i="3"/>
  <c r="G25" i="3"/>
  <c r="K25" i="2"/>
  <c r="K28" i="2"/>
  <c r="E29" i="3"/>
  <c r="I29" i="3"/>
  <c r="L30" i="2"/>
  <c r="C31" i="3"/>
  <c r="G31" i="3"/>
  <c r="K31" i="2"/>
  <c r="C33" i="3"/>
  <c r="G33" i="3"/>
  <c r="E34" i="3"/>
  <c r="I34" i="3"/>
  <c r="K35" i="2"/>
  <c r="L7" i="3"/>
  <c r="L8" i="3"/>
  <c r="L16" i="3"/>
  <c r="L17" i="3"/>
  <c r="L27" i="3"/>
  <c r="L28" i="3"/>
  <c r="L29" i="3"/>
  <c r="C36" i="3"/>
  <c r="C27" i="3"/>
  <c r="G27" i="3"/>
  <c r="K27" i="2"/>
  <c r="L28" i="2"/>
  <c r="E30" i="3"/>
  <c r="I30" i="3"/>
  <c r="L35" i="2"/>
  <c r="J37" i="3"/>
  <c r="K33" i="2"/>
  <c r="K32" i="3" l="1"/>
  <c r="K11" i="3"/>
  <c r="K18" i="3"/>
  <c r="K6" i="3"/>
  <c r="K28" i="3"/>
  <c r="K23" i="3"/>
  <c r="K26" i="3"/>
  <c r="K19" i="3"/>
  <c r="K9" i="3"/>
  <c r="K29" i="3"/>
  <c r="L37" i="3"/>
  <c r="K22" i="3"/>
  <c r="K36" i="3"/>
  <c r="K33" i="3"/>
  <c r="K24" i="3"/>
  <c r="K20" i="3"/>
  <c r="K14" i="3"/>
  <c r="K10" i="3"/>
  <c r="K13" i="3"/>
  <c r="K30" i="3"/>
  <c r="K16" i="3"/>
  <c r="K7" i="3"/>
  <c r="K17" i="3"/>
  <c r="K12" i="3"/>
  <c r="K35" i="3"/>
  <c r="K21" i="3"/>
  <c r="K37" i="2"/>
  <c r="E37" i="3"/>
  <c r="K34" i="3"/>
  <c r="K25" i="3"/>
  <c r="K15" i="3"/>
  <c r="K8" i="3"/>
  <c r="K5" i="3"/>
  <c r="K27" i="3"/>
  <c r="K31" i="3"/>
  <c r="G37" i="3"/>
  <c r="I37" i="3"/>
  <c r="L37" i="2"/>
  <c r="C37" i="3"/>
  <c r="C38" i="3" l="1"/>
  <c r="K38" i="2"/>
  <c r="K37" i="3"/>
  <c r="K38" i="3" s="1"/>
  <c r="M36" i="3" l="1"/>
  <c r="M30" i="3"/>
  <c r="M24" i="3"/>
  <c r="M23" i="3"/>
  <c r="M19" i="3"/>
  <c r="M18" i="3"/>
  <c r="M14" i="3"/>
  <c r="M9" i="3"/>
  <c r="M35" i="3"/>
  <c r="M34" i="3"/>
  <c r="M29" i="3"/>
  <c r="M28" i="3"/>
  <c r="M22" i="3"/>
  <c r="M17" i="3"/>
  <c r="M13" i="3"/>
  <c r="M12" i="3"/>
  <c r="M8" i="3"/>
  <c r="M32" i="3"/>
  <c r="M31" i="3"/>
  <c r="M20" i="3"/>
  <c r="M10" i="3"/>
  <c r="M33" i="3"/>
  <c r="M21" i="3"/>
  <c r="M11" i="3"/>
  <c r="M26" i="3"/>
  <c r="M15" i="3"/>
  <c r="M27" i="3"/>
  <c r="M5" i="3"/>
  <c r="M25" i="3"/>
  <c r="M7" i="3"/>
  <c r="M16" i="3"/>
  <c r="M6" i="3"/>
  <c r="M17" i="2"/>
  <c r="M22" i="2"/>
  <c r="M29" i="2"/>
  <c r="M36" i="2"/>
  <c r="M34" i="2"/>
  <c r="M9" i="2"/>
  <c r="M15" i="2"/>
  <c r="M13" i="2"/>
  <c r="M5" i="2"/>
  <c r="M10" i="2"/>
  <c r="M26" i="2"/>
  <c r="M19" i="2"/>
  <c r="M30" i="2"/>
  <c r="M6" i="2"/>
  <c r="M18" i="2"/>
  <c r="M23" i="2"/>
  <c r="M16" i="2"/>
  <c r="M28" i="2"/>
  <c r="M35" i="2"/>
  <c r="M20" i="2"/>
  <c r="M14" i="2"/>
  <c r="M7" i="2"/>
  <c r="M8" i="2"/>
  <c r="M24" i="2"/>
  <c r="M25" i="2"/>
  <c r="M31" i="2"/>
  <c r="M11" i="2"/>
  <c r="M12" i="2"/>
  <c r="M32" i="2"/>
  <c r="M21" i="2"/>
  <c r="M27" i="2"/>
  <c r="M33" i="2"/>
  <c r="N34" i="3" l="1"/>
  <c r="N23" i="3"/>
  <c r="N12" i="2"/>
  <c r="N12" i="3"/>
  <c r="N28" i="3"/>
  <c r="N31" i="3"/>
  <c r="N23" i="2"/>
  <c r="N5" i="3"/>
  <c r="N18" i="2"/>
  <c r="N31" i="2"/>
  <c r="N28" i="2"/>
  <c r="N18" i="3"/>
  <c r="N25" i="2"/>
  <c r="N5" i="2"/>
  <c r="N34" i="2"/>
  <c r="N25" i="3"/>
</calcChain>
</file>

<file path=xl/sharedStrings.xml><?xml version="1.0" encoding="utf-8"?>
<sst xmlns="http://schemas.openxmlformats.org/spreadsheetml/2006/main" count="918" uniqueCount="399">
  <si>
    <t>subPDC</t>
  </si>
  <si>
    <t xml:space="preserve">Programa de Investimentos - FEHIDRO </t>
  </si>
  <si>
    <t>Meta do quadriênio</t>
  </si>
  <si>
    <t>Ação</t>
  </si>
  <si>
    <t>Área de abrangência da ação</t>
  </si>
  <si>
    <t>Nome da 
área de abrangência</t>
  </si>
  <si>
    <t>Prioridade de execução cf. art. 2 delib. CRH 188/16</t>
  </si>
  <si>
    <t>Executor 
da Ação (segmento)</t>
  </si>
  <si>
    <t>Executor da Ação 
(nome da entidade ou órgão)</t>
  </si>
  <si>
    <t>Recursos financeiros (R$)  - 2020</t>
  </si>
  <si>
    <t>Recursos financeiros (R$)  - 2021</t>
  </si>
  <si>
    <t>Recursos financeiros (R$)  - 2022</t>
  </si>
  <si>
    <t>Recursos financeiros (R$)  - 2023</t>
  </si>
  <si>
    <t>Recursos financeiros (R$)  - TOTAL</t>
  </si>
  <si>
    <t>Fonte</t>
  </si>
  <si>
    <t>Especificação de outras fontes</t>
  </si>
  <si>
    <t>ESTIMADO PARA INDICAÇÃO (R$ )</t>
  </si>
  <si>
    <t>PDC</t>
  </si>
  <si>
    <t>sub-PDC</t>
  </si>
  <si>
    <t>Outra</t>
  </si>
  <si>
    <t>Total Quadriênio
Compensação
(R$)</t>
  </si>
  <si>
    <t>Total Quadriênio
Cobrança
(R$)</t>
  </si>
  <si>
    <t>% por subPDC no Quadriênio</t>
  </si>
  <si>
    <t>% por PDC no Quadriênio</t>
  </si>
  <si>
    <t>Programa de Investimentos - Totais</t>
  </si>
  <si>
    <t>CFURH</t>
  </si>
  <si>
    <t>Cobrança Estadual</t>
  </si>
  <si>
    <t>ESTIMADO PARA INDICAÇÃO (R$)</t>
  </si>
  <si>
    <t>Total no Quadriênio / subPDC
(%)</t>
  </si>
  <si>
    <t>PDC 1 - BRH</t>
  </si>
  <si>
    <t>Total no Quadriênio / PDC
(%)</t>
  </si>
  <si>
    <t>1.1 - Bases e Sistemas de Informação</t>
  </si>
  <si>
    <t>Total Quadriênio
FEHIDRO
(R$)</t>
  </si>
  <si>
    <t>Total Quadriênio
Outras Fontes
(R$)</t>
  </si>
  <si>
    <t xml:space="preserve">FEHIDRO </t>
  </si>
  <si>
    <t>Outras Fontes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</si>
  <si>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</si>
  <si>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</si>
  <si>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</si>
  <si>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</si>
  <si>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</si>
  <si>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</si>
  <si>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PDC 2 - GRH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</si>
  <si>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</si>
  <si>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</si>
  <si>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</si>
  <si>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</si>
  <si>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</si>
  <si>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</si>
  <si>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PDC 3 - MRQ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</si>
  <si>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</si>
  <si>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</si>
  <si>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</si>
  <si>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</si>
  <si>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</si>
  <si>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PDC 4 - PCA</t>
  </si>
  <si>
    <t>4.1 - Proteção de mananciais</t>
  </si>
  <si>
    <t>4.2 - Cobertura vegetal</t>
  </si>
  <si>
    <t>PDC 5 - GDA</t>
  </si>
  <si>
    <t>5.1 - Controle de perdas</t>
  </si>
  <si>
    <t>5.2 - Uso racional</t>
  </si>
  <si>
    <t>5.3 - Reuso</t>
  </si>
  <si>
    <t>PDC 6 - ARH</t>
  </si>
  <si>
    <t>6.1 - Usos múltiplos</t>
  </si>
  <si>
    <t>6.2 - Segurança hídrica</t>
  </si>
  <si>
    <t>6.3 - Aproveitamento regional</t>
  </si>
  <si>
    <t>PDC 7 - EHE</t>
  </si>
  <si>
    <t>7.1 - Monitoramento de EHE</t>
  </si>
  <si>
    <t>7.2 - Mitigação de inundações</t>
  </si>
  <si>
    <t>7.3 - Mitigação de estiagem</t>
  </si>
  <si>
    <t>PDC 8 - CCS</t>
  </si>
  <si>
    <t>8.1 - Capacitação técnica</t>
  </si>
  <si>
    <t>8.2 - Educ. ambiental</t>
  </si>
  <si>
    <t>8.3 - Comunicação</t>
  </si>
  <si>
    <t>TOTAL PREVISTO / ANO (R$)</t>
  </si>
  <si>
    <t>TOTAL PREVISTO / QUADRIÊNIO (R$)</t>
  </si>
  <si>
    <t>TOTAL PREVISTO / ANO (R$ mil)</t>
  </si>
  <si>
    <t>TOTAL PREVISTO / QUADRIÊNIO (R$ mil)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</si>
  <si>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</si>
  <si>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</si>
  <si>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</si>
  <si>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</si>
  <si>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</si>
  <si>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</si>
  <si>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</si>
  <si>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</si>
  <si>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</si>
  <si>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</si>
  <si>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</si>
  <si>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</si>
  <si>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</si>
  <si>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</si>
  <si>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</si>
  <si>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</si>
  <si>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</si>
  <si>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</si>
  <si>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</si>
  <si>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</si>
  <si>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</si>
  <si>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</si>
  <si>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</si>
  <si>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</si>
  <si>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</si>
  <si>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</si>
  <si>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</si>
  <si>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</si>
  <si>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</si>
  <si>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</si>
  <si>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</si>
  <si>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</si>
  <si>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</si>
  <si>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</si>
  <si>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</si>
  <si>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</si>
  <si>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</si>
  <si>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</si>
  <si>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</si>
  <si>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</si>
  <si>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</si>
  <si>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</si>
  <si>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</si>
  <si>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</si>
  <si>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</si>
  <si>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</si>
  <si>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</si>
  <si>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</si>
  <si>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</si>
  <si>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</si>
  <si>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</si>
  <si>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</si>
  <si>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</si>
  <si>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</si>
  <si>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</si>
  <si>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</si>
  <si>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</si>
  <si>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</si>
  <si>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</si>
  <si>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</si>
  <si>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</si>
  <si>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</si>
  <si>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</si>
  <si>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</si>
  <si>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</si>
  <si>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</si>
  <si>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</si>
  <si>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</si>
  <si>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</si>
  <si>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</si>
  <si>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</si>
  <si>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</si>
  <si>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</si>
  <si>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</si>
  <si>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</si>
  <si>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</si>
  <si>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</si>
  <si>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</si>
  <si>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</si>
  <si>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</si>
  <si>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</si>
  <si>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</si>
  <si>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</si>
  <si>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</si>
  <si>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</si>
  <si>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</si>
  <si>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</si>
  <si>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</si>
  <si>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</si>
  <si>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</si>
  <si>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</si>
  <si>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</si>
  <si>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</si>
  <si>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</si>
  <si>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</si>
  <si>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</si>
  <si>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</si>
  <si>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</si>
  <si>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</si>
  <si>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</si>
  <si>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</si>
  <si>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</si>
  <si>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</si>
  <si>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</si>
  <si>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</si>
  <si>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</si>
  <si>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</si>
  <si>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</si>
  <si>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</si>
  <si>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</si>
  <si>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</si>
  <si>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</si>
  <si>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</si>
  <si>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</si>
  <si>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</si>
  <si>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</si>
  <si>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</si>
  <si>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</si>
  <si>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</si>
  <si>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</si>
  <si>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</si>
  <si>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</si>
  <si>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</si>
  <si>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</si>
  <si>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</si>
  <si>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</si>
  <si>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</si>
  <si>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</si>
  <si>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</si>
  <si>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</si>
  <si>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Elaborar 23 projetos de microdrenagem até 2027</t>
  </si>
  <si>
    <t>Elaborar e implantar 23 Planos Municipais de Resíduos Sólidos até 2023</t>
  </si>
  <si>
    <t>1 levantamento/diagnóstico em 2020</t>
  </si>
  <si>
    <t xml:space="preserve">Realizar levantamento das ações de educação ambiental realizadas na UGRHI 11 desde a última atualização do Plano Diretor e diagnosticar os espaços coletivos de educação ambiental </t>
  </si>
  <si>
    <t>Desenvolver base metodológica e elaborar estudos  para definição de indicadores de sazonalidade turística. (CBH-BS)</t>
  </si>
  <si>
    <t>Realizar 1 estudo contemplando as áreas críticas na área de abrangência em 2023</t>
  </si>
  <si>
    <t>Realizar estudo sobre a atividade de mineração de areia no Vale do Ribeira</t>
  </si>
  <si>
    <t>Elaborar diagnóstico da situação da Pesca profissional e amadora nos rios do Vale, considerando os aspectos positivos e negativos.</t>
  </si>
  <si>
    <t>Estudar a criação de um fundo permanente de pagamento por serviços ambientais, com recursos vindos de compensações ambientais, cobrança pelo uso da água, transposição de águas e outras fontes</t>
  </si>
  <si>
    <t>Instalação de novos pontos de monitoramento fluviométrico e realizar reparos necessários nos pontos existentes e atualização do sistema de informação</t>
  </si>
  <si>
    <t>Construção de documento base para normatização de sistemas  alternativos de captação e tratamento de esgoto</t>
  </si>
  <si>
    <t xml:space="preserve">Promover o levantamento e a discussão das normativas relacionadas a viabilização DE SISTEMAS ALTERNATIVOS DE CAPTAÇÃO E TRATAMENTO DE ESGOTO </t>
  </si>
  <si>
    <t>Produzir material e atualizar o cadastro de outorga do DAEE</t>
  </si>
  <si>
    <t>Campanha de comunicação social e sensibilização; Capacitação e mobilização sobre a importância e os procedimentos para cadastro e outorga. (CBH-RB)</t>
  </si>
  <si>
    <t>Realizar um encontro de avaliação e planejamento dos CBHs da Vertente</t>
  </si>
  <si>
    <t>Dar continuidade ao Projeto de Fortalecimento, Articulação e Integração dos CBHs da Vertente Litorânea (CBH-LN)</t>
  </si>
  <si>
    <t>Execução de reforma predial e aquisição de material permanente em 2021</t>
  </si>
  <si>
    <t>Adequação da infraestrutura da Secretaria Executiva</t>
  </si>
  <si>
    <t>Reazlizar 4 Obras e ações de proteção e controle da erosão do solo ou do assoreamento dos corpos d'água até 2023</t>
  </si>
  <si>
    <t>Implantar 1 projeto piloto em 1 município em 2022</t>
  </si>
  <si>
    <t>Implantar 1 projeto piloto de PSA</t>
  </si>
  <si>
    <t>Elaborar e executar 2 projetos piloto de produção de SAF ou sistema orgânico, com objetivo de formar unidade(s) demonstrativa(s) para fortalecimento e experimentação da técnica na bacia em 2020 e 2022</t>
  </si>
  <si>
    <t>Fomentar a produção agroecológica e orgânica</t>
  </si>
  <si>
    <t>Elaborar e executar 2 projetos de recuperação de APPs, em 2021 e 2023</t>
  </si>
  <si>
    <t>Recuperar as APPs conforme o Plano Diretor de Mata Ciliares do CBH-RB</t>
  </si>
  <si>
    <t>Desenvolver 1 projeto em 2020 de fortalecimento da rede de viveiros de produção de mudas na Bacia</t>
  </si>
  <si>
    <t>Apoiar iniciativas de produção de mudas e sementes de espécies florestais nativas em toda a UGRHI</t>
  </si>
  <si>
    <t xml:space="preserve">Realizar um evento a cada 3 anos de pagamento de serviços ambientais, práticas ambientais sustentáveis e legislação Ambiental  pertinente para agricultores </t>
  </si>
  <si>
    <t>Promover debates periódicos sobre mecanismos de pagamento por serviços ambientais, práticas ambientais sustentáveis e legislação Ambiental (1,5 evento/ano)</t>
  </si>
  <si>
    <t xml:space="preserve">Realizar  capacitação e orientação  nos temas e públicos prioritários </t>
  </si>
  <si>
    <t xml:space="preserve">Realizar ações de educação ambiental (sensibilização e mobilização social) nos temas: recursos hídricos, participação, meio ambiente, poluição, mata ciliar, práticas sustentáveis, resíduos sólidos, defesa civil, solos e arborização urbana, para os seguintes públicos: estudantes, agricultores, pescadores, comunidades tradicionais, catadores, população em geral; via projetos Fehidro </t>
  </si>
  <si>
    <t>Realizar 1 projeto por ano</t>
  </si>
  <si>
    <t xml:space="preserve">Realizar ações de educação ambiental (sensibilização e mobilização social) nos temas prioritários para o público prioritário via parcerias </t>
  </si>
  <si>
    <t>Realizar um evento por ano</t>
  </si>
  <si>
    <t>Realizar a Semana da água do Vale do Ribeira</t>
  </si>
  <si>
    <t>Realizar a Semana do meio ambiente do Vale do Ribeira</t>
  </si>
  <si>
    <t>Apoiar o Diálogo Interbacias anualmente</t>
  </si>
  <si>
    <t>Apoiar realização do Diálogo Interbacias de Educação Ambiental em Recursos Hídricos</t>
  </si>
  <si>
    <t>elaborar o calendário de eventos do Vale do Ribeira (revelando, expovale, expojac, festa pupunha, feira de sementes, etc)</t>
  </si>
  <si>
    <t>Inserção da temática de água e meio ambiente nas feiras e festas existentes</t>
  </si>
  <si>
    <t>Realizar debate bianual entre os órgãos públicos sobre legislação ambiental (interpretação/aplicação/parcerias)</t>
  </si>
  <si>
    <t>Promover debates periódicos sobre mecanismos de pagamento por serviços ambientais, práticas ambientais sustentáveis e legislação Ambiental</t>
  </si>
  <si>
    <t>Produzir materiais educativos e informativos sobre 1 temática a cada 2 anos</t>
  </si>
  <si>
    <t>Produzir série didática com materiais educativos e informativos sobre educação ambiental e recursos hídricos, com identidade local,  para população leiga, em linguagem acessível e lúdica ( 1 temática a cada 2 anos)</t>
  </si>
  <si>
    <t>Oficinas de capacitação em recursos hídricos para educadores</t>
  </si>
  <si>
    <t>Divulgação na mídia regional  e palestras de conscientização/orientação aos produtores rurais sobre o uso adequado de agrotóxicos  e o manejo e recolhimento das embalagens de agrotóxico</t>
  </si>
  <si>
    <t>Reproduzir material de apoio (kit água)  a cada biênio</t>
  </si>
  <si>
    <t>Inserção da temática de água e meio ambiente na sociedade.</t>
  </si>
  <si>
    <t>Adequar e equipar 1 centro e espaço de Educação Ambiental</t>
  </si>
  <si>
    <t>Execução de projetos bianuais de elaboração de releases, boletins informativos e operação das ferramentas de comunicação</t>
  </si>
  <si>
    <t>Ampliar comunicação  do CBH internamente e com público em geral (plano de comunicação elaborado)</t>
  </si>
  <si>
    <t>Atualização anual de 1 site e operação de 2 mídias sociais</t>
  </si>
  <si>
    <t>Vertente Litorânea</t>
  </si>
  <si>
    <t>Médio e Baixo Ribeira, Juquiá e Jacupiranga</t>
  </si>
  <si>
    <t>Jacupiranga</t>
  </si>
  <si>
    <t>Ribeira de Iguape e principais afluentes</t>
  </si>
  <si>
    <t>Alto Juquiá e São Lourenço</t>
  </si>
  <si>
    <t>"áreas críticas de abastecimento"</t>
  </si>
  <si>
    <t>Vila Barra do Uma, no município de Peruíbe</t>
  </si>
  <si>
    <t>Municípios da UGRHI 11</t>
  </si>
  <si>
    <t>Tomador</t>
  </si>
  <si>
    <t>CBH-RB, òrgãos públicos e parceiros</t>
  </si>
  <si>
    <t>ARSESP e Empresas contratadas</t>
  </si>
  <si>
    <t>A definir no CBH-BS</t>
  </si>
  <si>
    <t>IPT/IG/Parceiros</t>
  </si>
  <si>
    <t>APTA e Universidades</t>
  </si>
  <si>
    <t>DAEE, SIMA, SAA</t>
  </si>
  <si>
    <t>Universidades</t>
  </si>
  <si>
    <t>DAEE</t>
  </si>
  <si>
    <t>Câmaras Técnicas de Saneamento e GTs Vertente dos CBHs da Vertente Litorânea</t>
  </si>
  <si>
    <t>DAEE e CBHs da Vertente Litorânea</t>
  </si>
  <si>
    <t>A definir no CBH-LN</t>
  </si>
  <si>
    <t>Municípios da UGRHI 11, outros tomadores</t>
  </si>
  <si>
    <t>Município da UGRHI 11</t>
  </si>
  <si>
    <t>UNESP e parceiros</t>
  </si>
  <si>
    <t>Tomador e Parceiros</t>
  </si>
  <si>
    <t>CBH-RB e parceiros</t>
  </si>
  <si>
    <t>Convênio Estado/Município</t>
  </si>
  <si>
    <t>Tesouro</t>
  </si>
  <si>
    <t>ARSESP</t>
  </si>
  <si>
    <t>CBH-BS</t>
  </si>
  <si>
    <t>SAA</t>
  </si>
  <si>
    <t>Parceiros</t>
  </si>
  <si>
    <t>CBH-LN</t>
  </si>
  <si>
    <t>PPP</t>
  </si>
  <si>
    <t>CBH-RB, parceiros</t>
  </si>
  <si>
    <t>CBHs e parceiros</t>
  </si>
  <si>
    <t>Desenvolver Planos de Proteção e Prevenção de Defesa Civil até 2021, para os municípios de Barra do Chapéu, Itaóca, Itapirapuã Paulista, Juquitiba, Ribeira e S. Lourenço da Serra.</t>
  </si>
  <si>
    <t>Executar Plano de Macrodrenagem dos municípios de Iporanga e de Juquitiba e/ou atualizar alguns dos Planos de Macrodrenagem existentes</t>
  </si>
  <si>
    <t>Todos os 23 municipios da UGRHI 11  com Planos de Macrodrenagem elaborados até 2021</t>
  </si>
  <si>
    <t>Desenvolver projetos executivos de microdrenagem para os municípios da UGRHI 11</t>
  </si>
  <si>
    <t>Atualizar e revisar Plano Diretor de Educação ambiental em 2022</t>
  </si>
  <si>
    <t>Contratar o serviço técnico para os trabalhos de atualização e revisão do Plano Diretor de Educação ambiental</t>
  </si>
  <si>
    <t>Atualizar e revisar Plano Diretor de Educação ambiental entre 2021 a 2023</t>
  </si>
  <si>
    <t xml:space="preserve">Articular os espaços  educativos via site e ações presenciais </t>
  </si>
  <si>
    <t>Revisão do Plano Diretor de Matas Ciliares em 2022</t>
  </si>
  <si>
    <t>Executar a revisão do Plano Diretor de Matas Ciliares</t>
  </si>
  <si>
    <t>Revisão ou atualização dos Planos Municipais de Saneamento: abastecimento de água potável e de esgotamento sanitário (Convênio SIMA x ARSESP)</t>
  </si>
  <si>
    <t>Realizar 1 levantamento em 1 sub-bacias da UGRHI 11 em 2023</t>
  </si>
  <si>
    <t>Realizar o diagnóstico da situação atual dos corpos de água da UGRHI 11</t>
  </si>
  <si>
    <t>Implantação de 20 empreendimentos de saneamento na área rural da UGRHI 11 até 2023</t>
  </si>
  <si>
    <t>Contratação e execução de unidades de saneamento individual (USI)</t>
  </si>
  <si>
    <t>Implantação ou manutenção de 8 empreendimentos de coleta seletiva nos municípios da UGRHI até 2023</t>
  </si>
  <si>
    <t>Aplicação de Modelagem Hidrológica para previsão da propagação da onda de cheias</t>
  </si>
  <si>
    <t>Instalação de uma sala com equipamentos de informática e multimídia, para o funcionamento da CT-APRM-AJSL</t>
  </si>
  <si>
    <t>Consolidar a infrastrutura de apoio para CT-APRM-AJ/SL em 2021</t>
  </si>
  <si>
    <t>Implantar, ampliar ou manter a coleta seletiva nos municípios</t>
  </si>
  <si>
    <t>Executar projeto de Diagnóstico, prognóstico e plano de ação</t>
  </si>
  <si>
    <t>Instalação de 2 Salas de Situação para monitoramento de eventos extremos e sistemas de suporte e decisão em apoio a ações de Defesa Civil, sendo 1 em 2021 e 1 em 2023</t>
  </si>
  <si>
    <t>Instalação de sala com equipamentos de informática e multimídia para monitoramento e sistemas de alerta nos municípios com histórico de inundação.</t>
  </si>
  <si>
    <t>Executar 12 empreendimentos estruturais visando mitigar os impactos das inundações até 2023</t>
  </si>
  <si>
    <t>Execução de serviços e obras para contenção de inundações ou alagamentos.</t>
  </si>
  <si>
    <t>Municípios de Juquitiba e São Lourenço da Serra</t>
  </si>
  <si>
    <t>Município de Peruíbe</t>
  </si>
  <si>
    <t>Revisão ou atualização de Plano Municipal de Saneamento em 21 municípios da UGRHI 11 até 2022</t>
  </si>
  <si>
    <t>Indicadores de sazonalidades nos 3 CBHs definidos e aplicados pelos CBHs da Vertente Litorânea</t>
  </si>
  <si>
    <t>Realizar 1 diagnóstico da situação da pesca em 2022</t>
  </si>
  <si>
    <t>Realizar 1 estudo para definição de fundo permanente para PSA em 2021</t>
  </si>
  <si>
    <t>Desenvolver 1 estudo para previsão e alerta para as inundações em 2021</t>
  </si>
  <si>
    <t>Implantar 1 projeto de Pagamentos por Serviços Ambientais  - PSA na UGRHI 11 em 2021 e 2013</t>
  </si>
  <si>
    <t>Desenvolvimento de 1 estudo de concepção e projeto executivo do sistema de abastecimento  da Vila Barra do Una</t>
  </si>
  <si>
    <t>Contratar Projeto (básico ou executivo) para garantir a oferta de água para o abastecimento das populações urbanas e rurais e a dessedentação animal.</t>
  </si>
  <si>
    <t>Apoio às medidas não estruturais contra inundações e apoio às atividades de Defesa Civil, por meio de elaboração de 6 Planos Preventivos de Proteção e Defesa Civil em 3 municípios em 2020 e 3 municípios em 2021.</t>
  </si>
  <si>
    <t>Realizar 1 oficina de capacitação dos assuntos constantes do plano de bacia via projetos Fehidro a cada 2 anos</t>
  </si>
  <si>
    <t>Realizar 1 evento a cada início de mandato com os diretores municipais de meio ambiente e educação, diretorias regionais de ensino, coordenadoria de educação ambiental e outros parceiros</t>
  </si>
  <si>
    <t>Fomentar planos e programas municipais permanentes de educação ambiental, por meio da realização de 1 evento a cada início de mandato de profissionais de educação</t>
  </si>
  <si>
    <t>Desenvolver 1 projeto de comunicação visando redução e utilização adequada dos agrotóxicos</t>
  </si>
  <si>
    <t>Incentivar e fomentar a criação de 1 centro e espaço de Educação Ambiental.</t>
  </si>
  <si>
    <t xml:space="preserve">Ampliar comunicação  do CBH internamente e com público em geral com a criação/atualização de 1 site e 2 mídias sociais </t>
  </si>
  <si>
    <t>Executar 1 obra de Combate a erosão de cursos d'água em 2020</t>
  </si>
  <si>
    <t>Executar 3 obras de Combate a erosão de cursos d'água entre 2021 a 2023</t>
  </si>
  <si>
    <t>Elaborar ou Revisar os Planos Municipais de Resíduos Sólidos</t>
  </si>
  <si>
    <t>Realizar 1 projeto por ano em 2020, 2021, 2022 e 2023, contemplando ações de educação ambiental</t>
  </si>
  <si>
    <t>Realizar 1 projeto em 2021 e 1 projeto em 2023</t>
  </si>
  <si>
    <t>Barra do Turvo</t>
  </si>
  <si>
    <t>Ampliação com instalação de 8 postos hidrométricos e manutenção da rede de monitoramento hidrológico, sendo 4 postos  em 2021 e 4 postos em 2022.</t>
  </si>
  <si>
    <t>Renovação do Sistema de Informações Geográficas com atualização tecnológica do sistema operacional até 2022</t>
  </si>
  <si>
    <t>Atualização de tecnologias, site responsivo (acesso pelo celular), segurança e identidade visual e remodelação do site do SIG-RB</t>
  </si>
  <si>
    <t>Esta planilha é do Plano de Ação e Programa de Investimentos (PA/PI) do quadriênio 202-2023, aprovado pela Deliberação CBH-RB nº 261, de 19/11/2020.</t>
  </si>
  <si>
    <t>O PA/PI está sendo ajustado nas ações dos anos de 2022 e 2023. As explicações e justificativas dos ajustes estão descritas na coluna "P" e constarão do Relatório de Situação 2021, ano-base 2020.</t>
  </si>
  <si>
    <t>Para os anos de 2022 e 2023, as ações serão enquadradas em novos SubPDCs, de acordo com a Deliberação CRH nº 246, de 18/12/2021.</t>
  </si>
  <si>
    <t>Explicações/justificativas de ajustes realizados</t>
  </si>
  <si>
    <t>Como a meta foi cumprida com a contratação dos projetos em 2020, a ação não constará nos anos de 2022 e 2023.</t>
  </si>
  <si>
    <t>A ação será mantida como proposto no PA/PI aprovado em nov/2020, porém passrá para o SubPDC 1.2 de acordo com o novo enquadramento. No texto da meta, o trecho "Elaborar e implantar"  foi alterado "Elaborar ou revisar"</t>
  </si>
  <si>
    <t xml:space="preserve">A ação será mantida como proposto no PA/PI aprovado em nov/2020, porém com a alteração do executor (segmento) de "Estado" para "município", dado o entendimento que a ele compete a ação, e passando para o SubPDC 1.2 de acordo com o novo enquadramento. </t>
  </si>
  <si>
    <t xml:space="preserve">A ação será mantida como proposto no PA/PI aprovado em nov/2020, porém com a alteração do executor (segmento) de "Estado" para "município", dado o entendimento que a ele compete a ação, a instituição executora para "Tomador" e passando para o SubPDC 1.2 de acordo com o novo enquadramento. </t>
  </si>
  <si>
    <t xml:space="preserve">A ação será mantida como proposto no PA/PI aprovado em nov/2020, porém com a alteração do executor (segmento) de "Estado" para "Sociedade civil", e passando para o SubPDC 1.2 de acordo com o novo enquadramento. </t>
  </si>
  <si>
    <t>A meta previa a execução em 2020, mas não se tem notícia se foi realizda. A ação, que deve ou deveria estar sendo atendida por meio de convênio entre a SIMA e os municípios. A ação não constará nos anos 2022 e 2023.</t>
  </si>
  <si>
    <t>Como a meta foi cumprida com a contratação de projeto em 2021, a ação não constará nos anos de 2022 e 2023.</t>
  </si>
  <si>
    <t>Como a meta foi cumprida com a contratação de projeto em 2020, a ação não constará nos anos de 2022 e 2023.</t>
  </si>
  <si>
    <t xml:space="preserve">A ação foi mantida, inclusive no mesmo SubPDC 1.2. </t>
  </si>
  <si>
    <t xml:space="preserve">A ação foi mantida, passando para o SubPDC 2.4 de acordo com o novo enquadramento. </t>
  </si>
  <si>
    <t xml:space="preserve">A ação foi mantida, passando para o SubPDC 2.5 de acordo com o novo enquadramento. </t>
  </si>
  <si>
    <t xml:space="preserve">A ação foi mantida, passando para o SubPDC 1.2 de acordo com o novo enquadramento. </t>
  </si>
  <si>
    <t>A ação será retirada do Plano, visto que não se vislumbra tomador para financiamento.</t>
  </si>
  <si>
    <t>Foi retirada do Plano como "ação específica", dado o entendimento de que será contemplada pelas açoes de Comunicação e Capacitação, nos SubPDCs 8.3 e 8.1 respectivamento do novo enquadramento.</t>
  </si>
  <si>
    <t xml:space="preserve">A ação foi mantida, passando para o SubPDC 2.6 de acordo com o novo enquadramento. </t>
  </si>
  <si>
    <t>A ação será retirada do Plano. A meta previa a contratação de 1 projeto em 2021, mas não houve proposta, talvez em razão do processo de discussão e análise da minuta da lei específica estar ainda em curso, sem previsão de aprovação, embora tenha sido aprovada pelo CBH-RB em dezembro/2019.</t>
  </si>
  <si>
    <t>Tem sido a maior demanda nos processos de habilitação ao financiamento. A ação será mantida sem alteração, e segue enquadrada no SubPDC 3.1.</t>
  </si>
  <si>
    <t>Foi retirada do Plano como "ação específica" com aporte de recursos da "Cobrança Estadual", como estabelecia a meta de contratação de projeto(s) em 2020, mas não houve proposta. Entretanto, a ação será mantida, porém com "Outra fonte" de recursos, passando para o SubPDC 4.1 de acordo com o novo enquadramento.</t>
  </si>
  <si>
    <t>Esta ação será mantida de forma a contemplar também a ação específica (citada na linha anterior) que seria financiada com recursos da "Cobrança Estadual", passando para o SubPDC 4.1 de acordo com o novo enquadramento.</t>
  </si>
  <si>
    <t xml:space="preserve">A ação foi mantida e terá continuidade, mantendo o enquadramento no SubPDC 4.2. </t>
  </si>
  <si>
    <t xml:space="preserve">A ação foi mantida, e segue enquadrada no SubPDC 4.2. </t>
  </si>
  <si>
    <t>A meta previa a contratação de 1 projeto em 2020 e 1 projeto em 2023. A de 2020 não se efetivou por falta de tomador.
A ação será mantida com a alteração do texto da "meta do quadriênio", que era "Elaborar e executar 2 projetos piloto de produção de SAF ou sistema orgânico, com objetivo de formar unidade(s) demonstrativa(s) para fortalecimento e experimentação da técnica na bacia em 2022 e 2023", passando para "Implantar 1 projeto piloto de produção de SAF ou sistema orgânico, com objetivo de formar unidade(s) demonstrativa(s) para fortalecimento e experimentação da técnica na bacia em 2023". Além disso, dada a sua importância, a fonte de recursos foi alterada de "Outra" para "Cobrança Estadual". A ação se mantém no SubPDC 4.2, mesmo no novo enquadramento.</t>
  </si>
  <si>
    <t>A meta previa a contratação de 1 projeto em 2021 e 1 projeto em 2023. A de 2021 não se efetivou por falta de tomador.
A ação será mantida com a alteração dos textos da "meta do quadriênio" e da "Ação". A "Meta do quadriênio", que era "Elaborar e executar 2 projetos de recuperação de APPs, em 2021 e 2023", passou para "Elaborar e executar 1 projeto de recuperação de APPs em 2023". E o texto da "Ação", que era "Recuperar as APPs conforme o Plano Diretor de Matas Ciliares do CBH-RB", passou para "Recuperar as APPs conforme diretrizes de órgãos competentes". A ação se mantém no SubPDC 4.2, mesmo no novo enquadramento.</t>
  </si>
  <si>
    <t>A meta previa a contratação de 1 projeto em 2021, que não se viabilizou por falta de proposta. A ação deixa de ser prioritária e não constará nos anos 2022 e 2023.</t>
  </si>
  <si>
    <t>A meta previa a contratação de 1 projeto em 2021 e 1 projeto em 2023. A de 2021 não se efetivou por falta de proposta.
Definiu-se pela priorização de equipar a Sala de Situação existente, gerenciada pelo DAEE, de forma a manter capacitada para dar suporte a todas as demandas de interesse geral, as invés de instalar salas nos municípios. Para tanto, foram alterados os textos da "Meta do quadriênio" e da "Ação". A "Meta do quadriênio", que era "Instalação de 2 Salas de Situação para monitoramento de eventos extremos e sistemas de suporte e decisão em apoio a ações de Defesa Civil, sendo 1 em 2021 e 1 em 2023", passou para "Equipar a Sala de Situação existente do DAEE para monitoramento de eventos extremos e sistemas de suporte e decisão em apoio a ações de Defesa Civil em 2023". E o texto da "Ação", que era "Instalação de sala com equipamentos de informática e multimídia para monitoramento e sistemas de alerta nos municípios com histórico de inundação", passou para "Equipar a sala de situação do DAEE com equipamentos de informática e multimídia para monitoramento e sistemas de alerta nos municípios com histórico de inundação". A ação passa para o SubPDC 2.7 no novo enquadramento.</t>
  </si>
  <si>
    <t>Como a meta foi cumprida com a contratação de projetos em 2020 e em 2021, a ação não constará nos anos de 2022 e 2023.</t>
  </si>
  <si>
    <t>A ação foi mantida, com alteração do SubPDC 7.2 para SubPDC 7.1 no novo enquadramento.</t>
  </si>
  <si>
    <t>Como a meta foi cumprida com a contratação de projeto em 2021, a ação não constará nos anos de 2022 e 2023.
Porém, como a meta prevê a realização trienal da ação, portanto com possibilidade de continuidade, a proposta é de reinserção da ação no próximo quadriênio, com adequação dos textos da "Meta do quadriênio" e da "Ação". O da "meta do quadriênio", que era "Realizar um evento a cada 3 anos de pagamento de serviços ambientais, práticas ambientais sustentáveis e legislação Ambiental  pertinente para agricultores", passa a ser "Realizar 1 evento a cada 3 anos, de práticas ambientais sustentáveis e legislação ambiental pertinente para agricultores". O texto da "Ação", que era "Promover debates periódicos sobre mecanismos de pagamento por serviços ambientais, práticas ambientais sustentáveis e legislação Ambiental (1,5 evento/ano)", passa a ser "Promover debates periódicos sobre mecanismos de práticas ambientais sustentáveis e legislação ambiental (1,5 evento/ano)".</t>
  </si>
  <si>
    <t>Realizar 1 oficina de capacitação sobre PSA para os membros do CBH e câmaras técnicas</t>
  </si>
  <si>
    <t>Capacitar os membros do CBH e CTs sobre conceitos, práticas e experiências em PSA</t>
  </si>
  <si>
    <t xml:space="preserve">A ação foi mantida, inclusive no mesmo SubPDC 8.2. </t>
  </si>
  <si>
    <t>A proposta é de supressão da Ação, dada a incerteza de sua realização por não depender da gestão do Comitê. O executor da ação deveria ser “CBH e parceiros” em substituição a “Tomador e parceiros”</t>
  </si>
  <si>
    <t>A proposta é de supressão da Ação, que já é atendida por meio de eventos alusivos a “Semana da árvore”, que vêm sendo custeados com recursos de custeio</t>
  </si>
  <si>
    <t>A proposta é de supressão da ação neste momento para avaliação oportuna de acordo com o produto e as proposições que resultarem do Plano de Comunicação, ora em elaboração.</t>
  </si>
  <si>
    <t>No texto, deve ser substituída a palavra “bianual” por “bienal”. A proposta é de supressão da Ação, dado o entendimento de que o assunto pode ser abarcado por outras ações de Educação Ambiental</t>
  </si>
  <si>
    <t>A ação será mantida com a alteração dos textos da "meta do quadriênio" e da "Ação". A "Meta do quadriênio", que era "Fomentar planos e programas municipais permanentes de educação ambiental, por meio da realização de 1 evento a cada início de mandato de profissionais de educação", passou para "Realizar 1 evento sobre planos e programas municipais permanentes de educação ambiental a cada início de mandato municipal". E o texto da "Ação", que era "Realizar 1 evento a cada início de mandato com os diretores municipais de meio ambiente e educação, diretorias regionais de ensino, coordenadoria de educação ambiental e outros parceiros", passou para "Realizar evento, na forma de seminário, para disseminar planos e programas municipais de educação ambiental". A ação se mantém no SubPDC 8.2, mesmo no novo enquadramento.</t>
  </si>
  <si>
    <t>Esta ação não constava do PA/PI e está sendo proposta a sua inclusão no Plano, dado o entendimento da necessidade de atividades prévias preparatórias para o item da ação que trata de eventos de debates sobre o tema PSA.</t>
  </si>
  <si>
    <t>A ação será mantida com a alteração dos textos da "meta do quadriênio" e da "Ação". A "Meta do quadriênio", que era "Realizar 1 oficina de capacitação dos assuntos constantes do plano de bacia via projetos Fehidro a cada 2 anos", passou para "Realizar eventos anuais de formação de membros do plenário, de câmaras técnicas e secretarias municipais visando levar o entendimento do funcionamento do colegiado e do papel dos membros e estimular a participação efetiva e a divulgação para as instituições que representam". E o texto da "Ação", que era "Realizar  capacitação e orientação  nos temas e públicos prioritários", passou para "Realizar capacitação sobre objetivos e atribuições do comitê e ferramentas de gestão dos recursos hídricos". A ação se mantém no SubPDC 8.1, mesmo no novo enquadramento.
As atividades desta ação estão previstas para os anos de 2022 e 2023 e deverão ser custeadas com recursos de custeio.</t>
  </si>
  <si>
    <t>Realizar eventos bienais de formação para instituições com representação no CBH-RB, instituições parceiras, organizações da sociedade civil, comunidades rurais e jovens.</t>
  </si>
  <si>
    <t>Realizar capacitação sobre gestão de águas com base nas ações dos participantes</t>
  </si>
  <si>
    <t>Esta ação não constava do PA/PI e está sendo proposta a sua inclusão no Plano para efetivação dos itens definidos no Plano de Capacitação a ser aprovado neste ano de 2021.</t>
  </si>
  <si>
    <t xml:space="preserve">A ação foi mantida, inclusive no mesmo SubPDC 8.3. </t>
  </si>
  <si>
    <t>A ação será mantida como proposto no PA/PI aprovado em nov/2020, porém passrá para o SubPDC 7.1 de acordo com o novo enquadramento. O campo "Prioridade de execução" passa de "PDC 1 e 2" para "Não prioritário"</t>
  </si>
  <si>
    <t>A meta previa a contratação de 1 projeto em 2021 e outro em 2023. A contratação de projeto em 2021 não se efetivou por estar com outro projeto que trata da fase anterior ainda em andamento. Está mantida a previsão de contratação de 1 projeto em 2023. A ação se mantém no SubPDC 8.2, mesmo no novo enquadramento. O campo "Prioridade de execução" passa de "Não prioritário" para "Prioritário".</t>
  </si>
  <si>
    <t>A meta previa a contratação de 1 projeto em 2020, mas não houve proposta, talvez em razão da indicação de "Outra" fonte de recursos que, na prática, o tomador não considera como disponíveis. Diante disso, considerando a relevância da ação, foram definidas as seguintes alterações: aumento do valor, de R$ 200.000,00 para R$ 345.000,00, da fonte de recursos, de "Outra" para "Cobrança Estadual", e o ano de aplicação, de 2022 para 2023. A ação se mantém no SubPDC 8.2, mesmo no novo enquadramento. O campo "Prioridade de execução" passa de "Não prioritário" para "Prioritário".</t>
  </si>
  <si>
    <t xml:space="preserve">A ação foi mantida, com adequação no texto da "Ação" substituindo a palavra "bianuais" por "bienal". Continua no mesmo SubPDC 8.3, mesmo no novo enquadramento. O campo "Prioridade de execução" passa de "Não prioritário" para "Prioritário". </t>
  </si>
  <si>
    <t>A ação será mantida com a alteração do texto da "Ação", que era "Produzir série didática com materiais educativos e informativos sobre educação ambiental e recursos hídricos, com identidade local,  para população leiga, em linguagem acessível e lúdica ( 1 temática a cada 2 anos)", passou para "Realizar 1 evento sobre planos e programas municipais permanentes de educação ambiental a cada início de mandato municipal". E o texto da "Ação", que era "Realizar 1 evento a cada início de mandato com os diretores municipais de meio ambiente e educação, diretorias regionais de ensino, coordenadoria de educação ambiental e outros parceiros", passou para "Produzir série didática com materiais educativos e informativos sobre educação ambiental e recursos hídricos, com identidade local,  para população em geral, em linguagem acessível e lúdica ( 1 temática a cada 2 anos)". O valor, que era de R$ 345.000,00, passa a ser de R$ 250.000,00. A "Fonte" foi alterada de "CFURH" para "Cobrança Estadual". A ação se mantém no SubPDC 8.2, mesmo no novo enquadramento. O campo "Prioridade de execução" passa de "Não prioritário" para "Prioritário".</t>
  </si>
  <si>
    <t>A meta previa a contratação de 1 projeto em 2021 e outro em 2023. A contratação de projeto em 2021 não se efetivou por estar com outro projeto que trata da fase anterior ainda em andamento. Para não comprometer a continuidade, foi antecipado o investimento de 2023 para 2022. A ação se mantém no SubPDC 8.2, mesmo no novo enquadramento. O campo "Prioridade de execução" passa de "Não prioritário" para "Prioritário". A "Fonte" foi alterada de "CFURH" para "Cobrança Estadual".</t>
  </si>
  <si>
    <t xml:space="preserve">A ação foi mantida, e segue enquadrada no SubPDC 3.2. O valor para 2022 foi alterado de R$ 1.039.000,00 para R$ 1.041.000,00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</si>
</sst>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6"/>
      <color theme="1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  <fill>
      <patternFill patternType="solid">
        <fgColor rgb="FFFBD64F"/>
        <bgColor rgb="FFFBD64F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rgb="FFA5A5A5"/>
      </left>
      <right style="medium">
        <color rgb="FFA5A5A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" fontId="6" fillId="6" borderId="8" xfId="0" applyNumberFormat="1" applyFont="1" applyFill="1" applyBorder="1" applyAlignment="1">
      <alignment horizontal="center" vertical="center"/>
    </xf>
    <xf numFmtId="1" fontId="6" fillId="7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6" fillId="8" borderId="8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4" fontId="0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0" fontId="10" fillId="0" borderId="8" xfId="0" applyNumberFormat="1" applyFont="1" applyBorder="1" applyAlignment="1">
      <alignment horizontal="center" vertical="center"/>
    </xf>
    <xf numFmtId="4" fontId="0" fillId="9" borderId="8" xfId="0" applyNumberFormat="1" applyFont="1" applyFill="1" applyBorder="1" applyAlignment="1">
      <alignment horizontal="right" vertical="center" wrapText="1"/>
    </xf>
    <xf numFmtId="4" fontId="0" fillId="9" borderId="8" xfId="0" applyNumberFormat="1" applyFont="1" applyFill="1" applyBorder="1" applyAlignment="1">
      <alignment horizontal="right" vertical="center"/>
    </xf>
    <xf numFmtId="10" fontId="10" fillId="0" borderId="8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11" fillId="0" borderId="0" xfId="0" applyFont="1"/>
    <xf numFmtId="0" fontId="6" fillId="0" borderId="7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10" fontId="10" fillId="0" borderId="2" xfId="0" applyNumberFormat="1" applyFont="1" applyBorder="1" applyAlignment="1">
      <alignment horizontal="right" vertical="center"/>
    </xf>
    <xf numFmtId="0" fontId="5" fillId="9" borderId="7" xfId="0" applyFont="1" applyFill="1" applyBorder="1" applyAlignment="1">
      <alignment vertical="center"/>
    </xf>
    <xf numFmtId="4" fontId="10" fillId="3" borderId="8" xfId="0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10" fontId="6" fillId="9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0" fontId="6" fillId="0" borderId="1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0" fontId="6" fillId="0" borderId="7" xfId="0" applyNumberFormat="1" applyFont="1" applyBorder="1" applyAlignment="1">
      <alignment horizontal="center" vertical="center"/>
    </xf>
    <xf numFmtId="4" fontId="10" fillId="3" borderId="8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top"/>
    </xf>
    <xf numFmtId="10" fontId="8" fillId="0" borderId="14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10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164" fontId="1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left" vertical="center" wrapText="1"/>
    </xf>
    <xf numFmtId="10" fontId="5" fillId="0" borderId="7" xfId="0" applyNumberFormat="1" applyFont="1" applyBorder="1" applyAlignment="1">
      <alignment vertical="center"/>
    </xf>
    <xf numFmtId="0" fontId="16" fillId="0" borderId="0" xfId="0" applyFont="1" applyAlignment="1"/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wrapText="1"/>
    </xf>
    <xf numFmtId="0" fontId="7" fillId="0" borderId="18" xfId="0" applyFont="1" applyBorder="1"/>
    <xf numFmtId="0" fontId="11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justify" vertical="center"/>
    </xf>
    <xf numFmtId="0" fontId="17" fillId="0" borderId="22" xfId="0" applyFont="1" applyBorder="1" applyAlignment="1">
      <alignment horizontal="justify" vertical="center" wrapText="1"/>
    </xf>
    <xf numFmtId="0" fontId="17" fillId="0" borderId="22" xfId="0" applyFont="1" applyFill="1" applyBorder="1" applyAlignment="1">
      <alignment horizontal="justify" vertical="center" wrapText="1"/>
    </xf>
    <xf numFmtId="0" fontId="18" fillId="0" borderId="18" xfId="0" applyFont="1" applyBorder="1"/>
    <xf numFmtId="0" fontId="18" fillId="0" borderId="18" xfId="0" applyFont="1" applyBorder="1" applyAlignment="1">
      <alignment wrapText="1"/>
    </xf>
    <xf numFmtId="10" fontId="10" fillId="0" borderId="11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164" fontId="6" fillId="3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3" xfId="0" applyFont="1" applyBorder="1"/>
    <xf numFmtId="4" fontId="10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4" fillId="0" borderId="21" xfId="0" applyFont="1" applyBorder="1"/>
    <xf numFmtId="9" fontId="10" fillId="9" borderId="16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7" xfId="0" applyFont="1" applyBorder="1"/>
  </cellXfs>
  <cellStyles count="1">
    <cellStyle name="Normal" xfId="0" builtinId="0"/>
  </cellStyles>
  <dxfs count="40"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H-RB/Plano%202020-2023/Formato%20da%20CRHi/Vers&#227;o%2004.12.19/5_Planilha_PAPI_2020_2023_v05_12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ion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tabSelected="1" zoomScaleNormal="100" zoomScaleSheetLayoutView="70" workbookViewId="0">
      <pane xSplit="3" ySplit="5" topLeftCell="O27" activePane="bottomRight" state="frozen"/>
      <selection pane="topRight" activeCell="D1" sqref="D1"/>
      <selection pane="bottomLeft" activeCell="A6" sqref="A6"/>
      <selection pane="bottomRight" activeCell="P29" sqref="P29"/>
    </sheetView>
  </sheetViews>
  <sheetFormatPr defaultColWidth="12.625" defaultRowHeight="15" customHeight="1" x14ac:dyDescent="0.2"/>
  <cols>
    <col min="1" max="1" width="22.125" customWidth="1"/>
    <col min="2" max="3" width="31.25" customWidth="1"/>
    <col min="4" max="7" width="13.75" customWidth="1"/>
    <col min="8" max="8" width="35.625" customWidth="1"/>
    <col min="9" max="14" width="13.75" customWidth="1"/>
    <col min="15" max="15" width="13.625" bestFit="1" customWidth="1"/>
    <col min="16" max="16" width="47.75" customWidth="1"/>
    <col min="17" max="17" width="23.375" customWidth="1"/>
    <col min="18" max="26" width="7.75" customWidth="1"/>
  </cols>
  <sheetData>
    <row r="1" spans="1:26" ht="15" customHeight="1" x14ac:dyDescent="0.2">
      <c r="A1" t="s">
        <v>346</v>
      </c>
    </row>
    <row r="2" spans="1:26" ht="15" customHeight="1" x14ac:dyDescent="0.2">
      <c r="A2" t="s">
        <v>347</v>
      </c>
    </row>
    <row r="3" spans="1:26" ht="15" customHeight="1" x14ac:dyDescent="0.2">
      <c r="A3" s="81" t="s">
        <v>348</v>
      </c>
    </row>
    <row r="4" spans="1:26" ht="15" customHeight="1" thickBot="1" x14ac:dyDescent="0.25"/>
    <row r="5" spans="1:26" ht="60.75" thickBot="1" x14ac:dyDescent="0.25">
      <c r="A5" s="1" t="s">
        <v>0</v>
      </c>
      <c r="B5" s="2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6" t="s">
        <v>14</v>
      </c>
      <c r="O5" s="4" t="s">
        <v>15</v>
      </c>
      <c r="P5" s="86" t="s">
        <v>349</v>
      </c>
      <c r="Q5" s="7"/>
      <c r="R5" s="7"/>
      <c r="S5" s="8"/>
      <c r="T5" s="8"/>
      <c r="U5" s="8"/>
      <c r="V5" s="8"/>
      <c r="W5" s="8"/>
      <c r="X5" s="8"/>
      <c r="Y5" s="8"/>
      <c r="Z5" s="8"/>
    </row>
    <row r="6" spans="1:26" ht="51.75" thickBot="1" x14ac:dyDescent="0.25">
      <c r="A6" s="11" t="s">
        <v>31</v>
      </c>
      <c r="B6" s="74" t="s">
        <v>297</v>
      </c>
      <c r="C6" s="74" t="s">
        <v>296</v>
      </c>
      <c r="D6" s="19" t="s">
        <v>204</v>
      </c>
      <c r="E6" s="74">
        <v>11</v>
      </c>
      <c r="F6" s="77" t="s">
        <v>187</v>
      </c>
      <c r="G6" s="20" t="s">
        <v>199</v>
      </c>
      <c r="H6" s="77" t="s">
        <v>267</v>
      </c>
      <c r="I6" s="78">
        <v>450000</v>
      </c>
      <c r="J6" s="78"/>
      <c r="K6" s="78"/>
      <c r="L6" s="78"/>
      <c r="M6" s="22">
        <f t="shared" ref="M6:M58" si="0">SUM(I6:L6)</f>
        <v>450000</v>
      </c>
      <c r="N6" s="19" t="s">
        <v>25</v>
      </c>
      <c r="O6" s="82"/>
      <c r="P6" s="87" t="s">
        <v>350</v>
      </c>
      <c r="Q6" s="83"/>
      <c r="R6" s="26"/>
      <c r="S6" s="27"/>
      <c r="T6" s="27"/>
      <c r="U6" s="27"/>
      <c r="V6" s="27"/>
      <c r="W6" s="27"/>
      <c r="X6" s="27"/>
      <c r="Y6" s="27"/>
      <c r="Z6" s="27"/>
    </row>
    <row r="7" spans="1:26" ht="42" customHeight="1" thickBot="1" x14ac:dyDescent="0.25">
      <c r="A7" s="11" t="s">
        <v>31</v>
      </c>
      <c r="B7" s="74" t="s">
        <v>208</v>
      </c>
      <c r="C7" s="74" t="s">
        <v>298</v>
      </c>
      <c r="D7" s="19" t="s">
        <v>204</v>
      </c>
      <c r="E7" s="74">
        <v>11</v>
      </c>
      <c r="F7" s="24" t="s">
        <v>187</v>
      </c>
      <c r="G7" s="24" t="s">
        <v>199</v>
      </c>
      <c r="H7" s="77" t="s">
        <v>267</v>
      </c>
      <c r="I7" s="78">
        <v>450000</v>
      </c>
      <c r="J7" s="78">
        <v>450000</v>
      </c>
      <c r="K7" s="78">
        <v>465300</v>
      </c>
      <c r="L7" s="78">
        <v>450000</v>
      </c>
      <c r="M7" s="22">
        <f t="shared" si="0"/>
        <v>1815300</v>
      </c>
      <c r="N7" s="24" t="s">
        <v>19</v>
      </c>
      <c r="O7" s="82" t="s">
        <v>285</v>
      </c>
      <c r="P7" s="87" t="s">
        <v>392</v>
      </c>
      <c r="Q7" s="83"/>
      <c r="R7" s="26"/>
      <c r="S7" s="27"/>
      <c r="T7" s="27"/>
      <c r="U7" s="27"/>
      <c r="V7" s="27"/>
      <c r="W7" s="27"/>
      <c r="X7" s="27"/>
      <c r="Y7" s="27"/>
      <c r="Z7" s="27"/>
    </row>
    <row r="8" spans="1:26" ht="36.75" customHeight="1" thickBot="1" x14ac:dyDescent="0.25">
      <c r="A8" s="11" t="s">
        <v>31</v>
      </c>
      <c r="B8" s="74" t="s">
        <v>209</v>
      </c>
      <c r="C8" s="74" t="s">
        <v>339</v>
      </c>
      <c r="D8" s="19" t="s">
        <v>204</v>
      </c>
      <c r="E8" s="74">
        <v>11</v>
      </c>
      <c r="F8" s="24" t="s">
        <v>187</v>
      </c>
      <c r="G8" s="24" t="s">
        <v>191</v>
      </c>
      <c r="H8" s="77" t="s">
        <v>268</v>
      </c>
      <c r="I8" s="78">
        <v>436400</v>
      </c>
      <c r="J8" s="78">
        <v>300000</v>
      </c>
      <c r="K8" s="78">
        <v>350000</v>
      </c>
      <c r="L8" s="78">
        <v>350000</v>
      </c>
      <c r="M8" s="22">
        <f t="shared" si="0"/>
        <v>1436400</v>
      </c>
      <c r="N8" s="24" t="s">
        <v>25</v>
      </c>
      <c r="O8" s="82" t="str">
        <f t="shared" ref="O8:O57" si="1">IF(N8="outra","Especifique a fonte aqui","")</f>
        <v/>
      </c>
      <c r="P8" s="87" t="s">
        <v>351</v>
      </c>
      <c r="Q8" s="83"/>
      <c r="R8" s="26"/>
      <c r="S8" s="27"/>
      <c r="T8" s="27"/>
      <c r="U8" s="27"/>
      <c r="V8" s="27"/>
      <c r="W8" s="27"/>
      <c r="X8" s="27"/>
      <c r="Y8" s="27"/>
      <c r="Z8" s="27"/>
    </row>
    <row r="9" spans="1:26" ht="45.75" thickBot="1" x14ac:dyDescent="0.25">
      <c r="A9" s="37" t="s">
        <v>31</v>
      </c>
      <c r="B9" s="74" t="s">
        <v>299</v>
      </c>
      <c r="C9" s="74" t="s">
        <v>300</v>
      </c>
      <c r="D9" s="19" t="s">
        <v>204</v>
      </c>
      <c r="E9" s="74">
        <v>11</v>
      </c>
      <c r="F9" s="24" t="s">
        <v>187</v>
      </c>
      <c r="G9" s="24" t="s">
        <v>196</v>
      </c>
      <c r="H9" s="77" t="s">
        <v>268</v>
      </c>
      <c r="I9" s="78"/>
      <c r="J9" s="78"/>
      <c r="K9" s="78">
        <v>250000</v>
      </c>
      <c r="L9" s="78"/>
      <c r="M9" s="22">
        <f t="shared" si="0"/>
        <v>250000</v>
      </c>
      <c r="N9" s="24" t="s">
        <v>26</v>
      </c>
      <c r="O9" s="82" t="str">
        <f t="shared" si="1"/>
        <v/>
      </c>
      <c r="P9" s="87" t="s">
        <v>352</v>
      </c>
      <c r="Q9" s="83"/>
      <c r="R9" s="26"/>
      <c r="S9" s="27"/>
      <c r="T9" s="27"/>
      <c r="U9" s="27"/>
      <c r="V9" s="27"/>
      <c r="W9" s="27"/>
      <c r="X9" s="27"/>
      <c r="Y9" s="27"/>
      <c r="Z9" s="27"/>
    </row>
    <row r="10" spans="1:26" ht="57" thickBot="1" x14ac:dyDescent="0.25">
      <c r="A10" s="79" t="s">
        <v>31</v>
      </c>
      <c r="B10" s="74" t="s">
        <v>301</v>
      </c>
      <c r="C10" s="74" t="s">
        <v>302</v>
      </c>
      <c r="D10" s="19" t="s">
        <v>204</v>
      </c>
      <c r="E10" s="74">
        <v>11</v>
      </c>
      <c r="F10" s="24" t="s">
        <v>187</v>
      </c>
      <c r="G10" s="24" t="s">
        <v>196</v>
      </c>
      <c r="H10" s="77" t="s">
        <v>269</v>
      </c>
      <c r="I10" s="78"/>
      <c r="J10" s="78">
        <v>0</v>
      </c>
      <c r="K10" s="78">
        <v>0</v>
      </c>
      <c r="L10" s="78">
        <v>0</v>
      </c>
      <c r="M10" s="22">
        <f t="shared" si="0"/>
        <v>0</v>
      </c>
      <c r="N10" s="24" t="s">
        <v>19</v>
      </c>
      <c r="O10" s="82" t="s">
        <v>286</v>
      </c>
      <c r="P10" s="87" t="s">
        <v>353</v>
      </c>
      <c r="Q10" s="83"/>
      <c r="R10" s="26"/>
      <c r="S10" s="27"/>
      <c r="T10" s="27"/>
      <c r="U10" s="27"/>
      <c r="V10" s="27"/>
      <c r="W10" s="27"/>
      <c r="X10" s="27"/>
      <c r="Y10" s="27"/>
      <c r="Z10" s="27"/>
    </row>
    <row r="11" spans="1:26" ht="70.5" customHeight="1" thickBot="1" x14ac:dyDescent="0.25">
      <c r="A11" s="37" t="s">
        <v>31</v>
      </c>
      <c r="B11" s="74" t="s">
        <v>210</v>
      </c>
      <c r="C11" s="74" t="s">
        <v>211</v>
      </c>
      <c r="D11" s="19" t="s">
        <v>204</v>
      </c>
      <c r="E11" s="74">
        <v>11</v>
      </c>
      <c r="F11" s="24" t="s">
        <v>187</v>
      </c>
      <c r="G11" s="24" t="s">
        <v>196</v>
      </c>
      <c r="H11" s="77" t="s">
        <v>268</v>
      </c>
      <c r="I11" s="78">
        <v>150000</v>
      </c>
      <c r="J11" s="78"/>
      <c r="K11" s="78"/>
      <c r="L11" s="78"/>
      <c r="M11" s="22">
        <f t="shared" si="0"/>
        <v>150000</v>
      </c>
      <c r="N11" s="24" t="s">
        <v>26</v>
      </c>
      <c r="O11" s="82"/>
      <c r="P11" s="87" t="s">
        <v>357</v>
      </c>
      <c r="Q11" s="83"/>
      <c r="R11" s="26"/>
      <c r="S11" s="27"/>
      <c r="T11" s="27"/>
      <c r="U11" s="27"/>
      <c r="V11" s="27"/>
      <c r="W11" s="27"/>
      <c r="X11" s="27"/>
      <c r="Y11" s="27"/>
      <c r="Z11" s="27"/>
    </row>
    <row r="12" spans="1:26" ht="34.5" thickBot="1" x14ac:dyDescent="0.25">
      <c r="A12" s="37" t="s">
        <v>31</v>
      </c>
      <c r="B12" s="74" t="s">
        <v>303</v>
      </c>
      <c r="C12" s="74" t="s">
        <v>304</v>
      </c>
      <c r="D12" s="19" t="s">
        <v>204</v>
      </c>
      <c r="E12" s="74">
        <v>11</v>
      </c>
      <c r="F12" s="24" t="s">
        <v>187</v>
      </c>
      <c r="G12" s="24" t="s">
        <v>196</v>
      </c>
      <c r="H12" s="77" t="s">
        <v>268</v>
      </c>
      <c r="I12" s="78"/>
      <c r="J12" s="78"/>
      <c r="K12" s="78">
        <v>300000</v>
      </c>
      <c r="L12" s="78"/>
      <c r="M12" s="22">
        <f t="shared" si="0"/>
        <v>300000</v>
      </c>
      <c r="N12" s="24" t="s">
        <v>26</v>
      </c>
      <c r="O12" s="82" t="str">
        <f t="shared" si="1"/>
        <v/>
      </c>
      <c r="P12" s="87" t="s">
        <v>354</v>
      </c>
      <c r="Q12" s="83"/>
      <c r="R12" s="26"/>
      <c r="S12" s="27"/>
      <c r="T12" s="27"/>
      <c r="U12" s="27"/>
      <c r="V12" s="27"/>
      <c r="W12" s="27"/>
      <c r="X12" s="27"/>
      <c r="Y12" s="27"/>
      <c r="Z12" s="27"/>
    </row>
    <row r="13" spans="1:26" ht="51.75" thickBot="1" x14ac:dyDescent="0.25">
      <c r="A13" s="37" t="s">
        <v>31</v>
      </c>
      <c r="B13" s="75" t="s">
        <v>322</v>
      </c>
      <c r="C13" s="75" t="s">
        <v>305</v>
      </c>
      <c r="D13" s="19" t="s">
        <v>204</v>
      </c>
      <c r="E13" s="74">
        <v>11</v>
      </c>
      <c r="F13" s="24" t="s">
        <v>187</v>
      </c>
      <c r="G13" s="24" t="s">
        <v>196</v>
      </c>
      <c r="H13" s="77" t="s">
        <v>270</v>
      </c>
      <c r="I13" s="78">
        <v>300000</v>
      </c>
      <c r="J13" s="78"/>
      <c r="K13" s="78"/>
      <c r="L13" s="78"/>
      <c r="M13" s="22">
        <f t="shared" si="0"/>
        <v>300000</v>
      </c>
      <c r="N13" s="24" t="s">
        <v>19</v>
      </c>
      <c r="O13" s="82" t="s">
        <v>287</v>
      </c>
      <c r="P13" s="87" t="s">
        <v>355</v>
      </c>
      <c r="Q13" s="83"/>
      <c r="R13" s="26"/>
      <c r="S13" s="27"/>
      <c r="T13" s="27"/>
      <c r="U13" s="27"/>
      <c r="V13" s="27"/>
      <c r="W13" s="27"/>
      <c r="X13" s="27"/>
      <c r="Y13" s="27"/>
      <c r="Z13" s="27"/>
    </row>
    <row r="14" spans="1:26" ht="39" thickBot="1" x14ac:dyDescent="0.25">
      <c r="A14" s="37" t="s">
        <v>31</v>
      </c>
      <c r="B14" s="75" t="s">
        <v>344</v>
      </c>
      <c r="C14" s="75" t="s">
        <v>345</v>
      </c>
      <c r="D14" s="19" t="s">
        <v>204</v>
      </c>
      <c r="E14" s="74">
        <v>11</v>
      </c>
      <c r="F14" s="24" t="s">
        <v>187</v>
      </c>
      <c r="G14" s="24" t="s">
        <v>191</v>
      </c>
      <c r="H14" s="77" t="s">
        <v>268</v>
      </c>
      <c r="I14" s="78"/>
      <c r="J14" s="78">
        <v>330000</v>
      </c>
      <c r="K14" s="78"/>
      <c r="L14" s="78"/>
      <c r="M14" s="22">
        <f t="shared" si="0"/>
        <v>330000</v>
      </c>
      <c r="N14" s="24" t="s">
        <v>26</v>
      </c>
      <c r="O14" s="82"/>
      <c r="P14" s="87" t="s">
        <v>356</v>
      </c>
      <c r="Q14" s="83"/>
      <c r="R14" s="26"/>
      <c r="S14" s="27"/>
      <c r="T14" s="27"/>
      <c r="U14" s="27"/>
      <c r="V14" s="27"/>
      <c r="W14" s="27"/>
      <c r="X14" s="27"/>
      <c r="Y14" s="27"/>
      <c r="Z14" s="27"/>
    </row>
    <row r="15" spans="1:26" ht="39" thickBot="1" x14ac:dyDescent="0.25">
      <c r="A15" s="37" t="s">
        <v>36</v>
      </c>
      <c r="B15" s="76" t="s">
        <v>323</v>
      </c>
      <c r="C15" s="76" t="s">
        <v>212</v>
      </c>
      <c r="D15" s="19" t="s">
        <v>206</v>
      </c>
      <c r="E15" s="74" t="s">
        <v>260</v>
      </c>
      <c r="F15" s="24" t="s">
        <v>187</v>
      </c>
      <c r="G15" s="24" t="s">
        <v>196</v>
      </c>
      <c r="H15" s="77" t="s">
        <v>271</v>
      </c>
      <c r="I15" s="78">
        <v>0</v>
      </c>
      <c r="J15" s="78">
        <v>0</v>
      </c>
      <c r="K15" s="78">
        <v>0</v>
      </c>
      <c r="L15" s="78">
        <v>0</v>
      </c>
      <c r="M15" s="22">
        <f t="shared" si="0"/>
        <v>0</v>
      </c>
      <c r="N15" s="24" t="s">
        <v>19</v>
      </c>
      <c r="O15" s="82" t="s">
        <v>288</v>
      </c>
      <c r="P15" s="87" t="s">
        <v>358</v>
      </c>
      <c r="Q15" s="83"/>
      <c r="R15" s="26"/>
      <c r="S15" s="27"/>
      <c r="T15" s="27"/>
      <c r="U15" s="27"/>
      <c r="V15" s="27"/>
      <c r="W15" s="27"/>
      <c r="X15" s="27"/>
      <c r="Y15" s="27"/>
      <c r="Z15" s="27"/>
    </row>
    <row r="16" spans="1:26" ht="39" thickBot="1" x14ac:dyDescent="0.25">
      <c r="A16" s="37" t="s">
        <v>36</v>
      </c>
      <c r="B16" s="74" t="s">
        <v>213</v>
      </c>
      <c r="C16" s="74" t="s">
        <v>214</v>
      </c>
      <c r="D16" s="19" t="s">
        <v>203</v>
      </c>
      <c r="E16" s="74" t="s">
        <v>261</v>
      </c>
      <c r="F16" s="24" t="s">
        <v>187</v>
      </c>
      <c r="G16" s="24" t="s">
        <v>196</v>
      </c>
      <c r="H16" s="77" t="s">
        <v>272</v>
      </c>
      <c r="I16" s="78"/>
      <c r="J16" s="78"/>
      <c r="K16" s="78"/>
      <c r="L16" s="78">
        <v>400000</v>
      </c>
      <c r="M16" s="22">
        <f t="shared" si="0"/>
        <v>400000</v>
      </c>
      <c r="N16" s="24" t="s">
        <v>19</v>
      </c>
      <c r="O16" s="82" t="s">
        <v>286</v>
      </c>
      <c r="P16" s="87" t="s">
        <v>358</v>
      </c>
      <c r="Q16" s="83"/>
      <c r="R16" s="26"/>
      <c r="S16" s="27"/>
      <c r="T16" s="27"/>
      <c r="U16" s="27"/>
      <c r="V16" s="27"/>
      <c r="W16" s="27"/>
      <c r="X16" s="27"/>
      <c r="Y16" s="27"/>
      <c r="Z16" s="27"/>
    </row>
    <row r="17" spans="1:26" ht="51.75" thickBot="1" x14ac:dyDescent="0.25">
      <c r="A17" s="37" t="s">
        <v>36</v>
      </c>
      <c r="B17" s="74" t="s">
        <v>324</v>
      </c>
      <c r="C17" s="74" t="s">
        <v>215</v>
      </c>
      <c r="D17" s="19" t="s">
        <v>204</v>
      </c>
      <c r="E17" s="74">
        <v>11</v>
      </c>
      <c r="F17" s="24" t="s">
        <v>187</v>
      </c>
      <c r="G17" s="24" t="s">
        <v>196</v>
      </c>
      <c r="H17" s="77" t="s">
        <v>273</v>
      </c>
      <c r="I17" s="78"/>
      <c r="J17" s="78"/>
      <c r="K17" s="78">
        <v>200000</v>
      </c>
      <c r="L17" s="78"/>
      <c r="M17" s="22">
        <f t="shared" si="0"/>
        <v>200000</v>
      </c>
      <c r="N17" s="24" t="s">
        <v>19</v>
      </c>
      <c r="O17" s="82" t="s">
        <v>289</v>
      </c>
      <c r="P17" s="87" t="s">
        <v>358</v>
      </c>
      <c r="Q17" s="83"/>
      <c r="R17" s="26"/>
      <c r="S17" s="27"/>
      <c r="T17" s="27"/>
      <c r="U17" s="27"/>
      <c r="V17" s="27"/>
      <c r="W17" s="27"/>
      <c r="X17" s="27"/>
      <c r="Y17" s="27"/>
      <c r="Z17" s="27"/>
    </row>
    <row r="18" spans="1:26" ht="64.5" thickBot="1" x14ac:dyDescent="0.25">
      <c r="A18" s="37" t="s">
        <v>36</v>
      </c>
      <c r="B18" s="74" t="s">
        <v>325</v>
      </c>
      <c r="C18" s="74" t="s">
        <v>216</v>
      </c>
      <c r="D18" s="19" t="s">
        <v>204</v>
      </c>
      <c r="E18" s="74">
        <v>11</v>
      </c>
      <c r="F18" s="24" t="s">
        <v>187</v>
      </c>
      <c r="G18" s="24" t="s">
        <v>196</v>
      </c>
      <c r="H18" s="77" t="s">
        <v>274</v>
      </c>
      <c r="I18" s="78"/>
      <c r="J18" s="78">
        <v>0</v>
      </c>
      <c r="K18" s="78"/>
      <c r="L18" s="78"/>
      <c r="M18" s="22">
        <f t="shared" si="0"/>
        <v>0</v>
      </c>
      <c r="N18" s="24" t="s">
        <v>19</v>
      </c>
      <c r="O18" s="82" t="s">
        <v>286</v>
      </c>
      <c r="P18" s="87" t="s">
        <v>358</v>
      </c>
      <c r="Q18" s="83"/>
      <c r="R18" s="26"/>
      <c r="S18" s="27"/>
      <c r="T18" s="27"/>
      <c r="U18" s="27"/>
      <c r="V18" s="27"/>
      <c r="W18" s="27"/>
      <c r="X18" s="27"/>
      <c r="Y18" s="27"/>
      <c r="Z18" s="27"/>
    </row>
    <row r="19" spans="1:26" ht="32.25" customHeight="1" thickBot="1" x14ac:dyDescent="0.25">
      <c r="A19" s="37" t="s">
        <v>37</v>
      </c>
      <c r="B19" s="74" t="s">
        <v>306</v>
      </c>
      <c r="C19" s="74" t="s">
        <v>307</v>
      </c>
      <c r="D19" s="19" t="s">
        <v>203</v>
      </c>
      <c r="E19" s="74" t="s">
        <v>262</v>
      </c>
      <c r="F19" s="24" t="s">
        <v>187</v>
      </c>
      <c r="G19" s="24" t="s">
        <v>196</v>
      </c>
      <c r="H19" s="77" t="s">
        <v>275</v>
      </c>
      <c r="I19" s="78"/>
      <c r="J19" s="78"/>
      <c r="K19" s="78"/>
      <c r="L19" s="78">
        <v>260000</v>
      </c>
      <c r="M19" s="22">
        <f t="shared" si="0"/>
        <v>260000</v>
      </c>
      <c r="N19" s="24" t="s">
        <v>26</v>
      </c>
      <c r="O19" s="82" t="str">
        <f t="shared" si="1"/>
        <v/>
      </c>
      <c r="P19" s="87" t="s">
        <v>359</v>
      </c>
      <c r="Q19" s="83"/>
      <c r="R19" s="26"/>
      <c r="S19" s="27"/>
      <c r="T19" s="27"/>
      <c r="U19" s="27"/>
      <c r="V19" s="27"/>
      <c r="W19" s="27"/>
      <c r="X19" s="27"/>
      <c r="Y19" s="27"/>
      <c r="Z19" s="27"/>
    </row>
    <row r="20" spans="1:26" ht="66" customHeight="1" thickBot="1" x14ac:dyDescent="0.25">
      <c r="A20" s="37" t="s">
        <v>38</v>
      </c>
      <c r="B20" s="74" t="s">
        <v>343</v>
      </c>
      <c r="C20" s="74" t="s">
        <v>217</v>
      </c>
      <c r="D20" s="19" t="s">
        <v>204</v>
      </c>
      <c r="E20" s="74">
        <v>11</v>
      </c>
      <c r="F20" s="24" t="s">
        <v>187</v>
      </c>
      <c r="G20" s="24" t="s">
        <v>196</v>
      </c>
      <c r="H20" s="77" t="s">
        <v>276</v>
      </c>
      <c r="I20" s="78"/>
      <c r="J20" s="78">
        <v>250000</v>
      </c>
      <c r="K20" s="78">
        <v>250000</v>
      </c>
      <c r="L20" s="78"/>
      <c r="M20" s="22">
        <f t="shared" si="0"/>
        <v>500000</v>
      </c>
      <c r="N20" s="24" t="s">
        <v>25</v>
      </c>
      <c r="O20" s="82"/>
      <c r="P20" s="87" t="s">
        <v>360</v>
      </c>
      <c r="Q20" s="83"/>
      <c r="R20" s="26"/>
      <c r="S20" s="27"/>
      <c r="T20" s="27"/>
      <c r="U20" s="27"/>
      <c r="V20" s="27"/>
      <c r="W20" s="27"/>
      <c r="X20" s="27"/>
      <c r="Y20" s="27"/>
      <c r="Z20" s="27"/>
    </row>
    <row r="21" spans="1:26" ht="41.25" customHeight="1" thickBot="1" x14ac:dyDescent="0.25">
      <c r="A21" s="37" t="s">
        <v>38</v>
      </c>
      <c r="B21" s="74" t="s">
        <v>326</v>
      </c>
      <c r="C21" s="74" t="s">
        <v>311</v>
      </c>
      <c r="D21" s="19" t="s">
        <v>206</v>
      </c>
      <c r="E21" s="74" t="s">
        <v>263</v>
      </c>
      <c r="F21" s="24" t="s">
        <v>187</v>
      </c>
      <c r="G21" s="24" t="s">
        <v>196</v>
      </c>
      <c r="H21" s="77" t="s">
        <v>276</v>
      </c>
      <c r="I21" s="78"/>
      <c r="J21" s="78">
        <v>800000</v>
      </c>
      <c r="K21" s="78"/>
      <c r="L21" s="78"/>
      <c r="M21" s="22">
        <f t="shared" si="0"/>
        <v>800000</v>
      </c>
      <c r="N21" s="24" t="s">
        <v>19</v>
      </c>
      <c r="O21" s="82" t="s">
        <v>276</v>
      </c>
      <c r="P21" s="87" t="s">
        <v>362</v>
      </c>
      <c r="Q21" s="83"/>
      <c r="R21" s="26"/>
      <c r="S21" s="27"/>
      <c r="T21" s="27"/>
      <c r="U21" s="27"/>
      <c r="V21" s="27"/>
      <c r="W21" s="27"/>
      <c r="X21" s="27"/>
      <c r="Y21" s="27"/>
      <c r="Z21" s="27"/>
    </row>
    <row r="22" spans="1:26" ht="51.75" thickBot="1" x14ac:dyDescent="0.25">
      <c r="A22" s="37" t="s">
        <v>40</v>
      </c>
      <c r="B22" s="76" t="s">
        <v>218</v>
      </c>
      <c r="C22" s="76" t="s">
        <v>219</v>
      </c>
      <c r="D22" s="19" t="s">
        <v>206</v>
      </c>
      <c r="E22" s="74" t="s">
        <v>260</v>
      </c>
      <c r="F22" s="24" t="s">
        <v>187</v>
      </c>
      <c r="G22" s="24" t="s">
        <v>196</v>
      </c>
      <c r="H22" s="77" t="s">
        <v>277</v>
      </c>
      <c r="I22" s="78">
        <v>0</v>
      </c>
      <c r="J22" s="78">
        <v>0</v>
      </c>
      <c r="K22" s="78">
        <v>0</v>
      </c>
      <c r="L22" s="78">
        <v>0</v>
      </c>
      <c r="M22" s="22">
        <f t="shared" si="0"/>
        <v>0</v>
      </c>
      <c r="N22" s="24" t="s">
        <v>19</v>
      </c>
      <c r="O22" s="82" t="s">
        <v>290</v>
      </c>
      <c r="P22" s="87" t="s">
        <v>361</v>
      </c>
      <c r="Q22" s="84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51.75" thickBot="1" x14ac:dyDescent="0.25">
      <c r="A23" s="37" t="s">
        <v>44</v>
      </c>
      <c r="B23" s="76" t="s">
        <v>220</v>
      </c>
      <c r="C23" s="76" t="s">
        <v>221</v>
      </c>
      <c r="D23" s="19" t="s">
        <v>206</v>
      </c>
      <c r="E23" s="74" t="s">
        <v>260</v>
      </c>
      <c r="F23" s="24" t="s">
        <v>187</v>
      </c>
      <c r="G23" s="24" t="s">
        <v>196</v>
      </c>
      <c r="H23" s="77" t="s">
        <v>278</v>
      </c>
      <c r="I23" s="78"/>
      <c r="J23" s="78">
        <v>150000</v>
      </c>
      <c r="K23" s="78">
        <v>150000</v>
      </c>
      <c r="L23" s="78">
        <v>150000</v>
      </c>
      <c r="M23" s="22">
        <f t="shared" si="0"/>
        <v>450000</v>
      </c>
      <c r="N23" s="24" t="s">
        <v>26</v>
      </c>
      <c r="O23" s="82" t="str">
        <f t="shared" si="1"/>
        <v/>
      </c>
      <c r="P23" s="87" t="s">
        <v>363</v>
      </c>
      <c r="Q23" s="84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9" thickBot="1" x14ac:dyDescent="0.3">
      <c r="A24" s="37" t="s">
        <v>47</v>
      </c>
      <c r="B24" s="76" t="s">
        <v>222</v>
      </c>
      <c r="C24" s="76" t="s">
        <v>223</v>
      </c>
      <c r="D24" s="19" t="s">
        <v>206</v>
      </c>
      <c r="E24" s="74" t="s">
        <v>260</v>
      </c>
      <c r="F24" s="24" t="s">
        <v>187</v>
      </c>
      <c r="G24" s="24" t="s">
        <v>196</v>
      </c>
      <c r="H24" s="77" t="s">
        <v>279</v>
      </c>
      <c r="I24" s="78">
        <v>0</v>
      </c>
      <c r="J24" s="78">
        <v>0</v>
      </c>
      <c r="K24" s="78">
        <v>0</v>
      </c>
      <c r="L24" s="78">
        <v>0</v>
      </c>
      <c r="M24" s="22">
        <f t="shared" si="0"/>
        <v>0</v>
      </c>
      <c r="N24" s="24" t="s">
        <v>19</v>
      </c>
      <c r="O24" s="82" t="s">
        <v>291</v>
      </c>
      <c r="P24" s="87" t="s">
        <v>364</v>
      </c>
      <c r="Q24" s="85"/>
      <c r="R24" s="5"/>
      <c r="S24" s="5"/>
      <c r="T24" s="5"/>
      <c r="U24" s="5"/>
      <c r="V24" s="5"/>
      <c r="W24" s="5"/>
      <c r="X24" s="5"/>
      <c r="Y24" s="5"/>
      <c r="Z24" s="5"/>
    </row>
    <row r="25" spans="1:26" ht="26.25" thickBot="1" x14ac:dyDescent="0.3">
      <c r="A25" s="37" t="s">
        <v>48</v>
      </c>
      <c r="B25" s="74" t="s">
        <v>225</v>
      </c>
      <c r="C25" s="74" t="s">
        <v>224</v>
      </c>
      <c r="D25" s="19" t="s">
        <v>204</v>
      </c>
      <c r="E25" s="74">
        <v>11</v>
      </c>
      <c r="F25" s="24" t="s">
        <v>187</v>
      </c>
      <c r="G25" s="24" t="s">
        <v>196</v>
      </c>
      <c r="H25" s="77" t="s">
        <v>276</v>
      </c>
      <c r="I25" s="78"/>
      <c r="J25" s="78">
        <v>270000</v>
      </c>
      <c r="K25" s="78"/>
      <c r="L25" s="78"/>
      <c r="M25" s="22">
        <f t="shared" si="0"/>
        <v>270000</v>
      </c>
      <c r="N25" s="24" t="s">
        <v>26</v>
      </c>
      <c r="O25" s="82"/>
      <c r="P25" s="87" t="s">
        <v>356</v>
      </c>
      <c r="Q25" s="85"/>
      <c r="R25" s="5"/>
      <c r="S25" s="5"/>
      <c r="T25" s="5"/>
      <c r="U25" s="5"/>
      <c r="V25" s="5"/>
      <c r="W25" s="5"/>
      <c r="X25" s="5"/>
      <c r="Y25" s="5"/>
      <c r="Z25" s="5"/>
    </row>
    <row r="26" spans="1:26" ht="45.75" thickBot="1" x14ac:dyDescent="0.3">
      <c r="A26" s="37" t="s">
        <v>48</v>
      </c>
      <c r="B26" s="74" t="s">
        <v>313</v>
      </c>
      <c r="C26" s="74" t="s">
        <v>312</v>
      </c>
      <c r="D26" s="19" t="s">
        <v>203</v>
      </c>
      <c r="E26" s="74" t="s">
        <v>264</v>
      </c>
      <c r="F26" s="24" t="s">
        <v>187</v>
      </c>
      <c r="G26" s="24" t="s">
        <v>199</v>
      </c>
      <c r="H26" s="77" t="s">
        <v>320</v>
      </c>
      <c r="I26" s="78"/>
      <c r="J26" s="78">
        <v>350000</v>
      </c>
      <c r="K26" s="78"/>
      <c r="L26" s="78"/>
      <c r="M26" s="22">
        <f t="shared" si="0"/>
        <v>350000</v>
      </c>
      <c r="N26" s="24" t="s">
        <v>19</v>
      </c>
      <c r="O26" s="82" t="s">
        <v>292</v>
      </c>
      <c r="P26" s="87" t="s">
        <v>365</v>
      </c>
      <c r="Q26" s="85"/>
      <c r="R26" s="5"/>
      <c r="S26" s="5"/>
      <c r="T26" s="5"/>
      <c r="U26" s="5"/>
      <c r="V26" s="5"/>
      <c r="W26" s="5"/>
      <c r="X26" s="5"/>
      <c r="Y26" s="5"/>
      <c r="Z26" s="5"/>
    </row>
    <row r="27" spans="1:26" ht="39" thickBot="1" x14ac:dyDescent="0.3">
      <c r="A27" s="37" t="s">
        <v>50</v>
      </c>
      <c r="B27" s="74" t="s">
        <v>308</v>
      </c>
      <c r="C27" s="74" t="s">
        <v>309</v>
      </c>
      <c r="D27" s="19" t="s">
        <v>204</v>
      </c>
      <c r="E27" s="74">
        <v>11</v>
      </c>
      <c r="F27" s="77" t="s">
        <v>192</v>
      </c>
      <c r="G27" s="24" t="s">
        <v>199</v>
      </c>
      <c r="H27" s="77" t="s">
        <v>267</v>
      </c>
      <c r="I27" s="78">
        <v>2500000</v>
      </c>
      <c r="J27" s="78">
        <v>2300000</v>
      </c>
      <c r="K27" s="78">
        <v>2500000</v>
      </c>
      <c r="L27" s="78">
        <v>2500000</v>
      </c>
      <c r="M27" s="22">
        <f t="shared" si="0"/>
        <v>9800000</v>
      </c>
      <c r="N27" s="24" t="s">
        <v>26</v>
      </c>
      <c r="O27" s="82" t="str">
        <f t="shared" si="1"/>
        <v/>
      </c>
      <c r="P27" s="87" t="s">
        <v>366</v>
      </c>
      <c r="Q27" s="85"/>
      <c r="R27" s="5"/>
      <c r="S27" s="5"/>
      <c r="T27" s="5"/>
      <c r="U27" s="5"/>
      <c r="V27" s="5"/>
      <c r="W27" s="5"/>
      <c r="X27" s="5"/>
      <c r="Y27" s="5"/>
      <c r="Z27" s="5"/>
    </row>
    <row r="28" spans="1:26" ht="39" thickBot="1" x14ac:dyDescent="0.3">
      <c r="A28" s="37" t="s">
        <v>51</v>
      </c>
      <c r="B28" s="74" t="s">
        <v>310</v>
      </c>
      <c r="C28" s="74" t="s">
        <v>314</v>
      </c>
      <c r="D28" s="19" t="s">
        <v>204</v>
      </c>
      <c r="E28" s="74">
        <v>11</v>
      </c>
      <c r="F28" s="77" t="s">
        <v>192</v>
      </c>
      <c r="G28" s="24" t="s">
        <v>199</v>
      </c>
      <c r="H28" s="77" t="s">
        <v>267</v>
      </c>
      <c r="I28" s="78">
        <v>624400</v>
      </c>
      <c r="J28" s="78">
        <v>650000</v>
      </c>
      <c r="K28" s="78">
        <v>1039000</v>
      </c>
      <c r="L28" s="78">
        <v>1000000</v>
      </c>
      <c r="M28" s="22">
        <f t="shared" si="0"/>
        <v>3313400</v>
      </c>
      <c r="N28" s="24" t="s">
        <v>26</v>
      </c>
      <c r="O28" s="82" t="str">
        <f t="shared" si="1"/>
        <v/>
      </c>
      <c r="P28" s="87" t="s">
        <v>398</v>
      </c>
      <c r="Q28" s="85"/>
      <c r="R28" s="5"/>
      <c r="S28" s="5"/>
      <c r="T28" s="5"/>
      <c r="U28" s="5"/>
      <c r="V28" s="5"/>
      <c r="W28" s="5"/>
      <c r="X28" s="5"/>
      <c r="Y28" s="5"/>
      <c r="Z28" s="5"/>
    </row>
    <row r="29" spans="1:26" ht="57" thickBot="1" x14ac:dyDescent="0.3">
      <c r="A29" s="37" t="s">
        <v>53</v>
      </c>
      <c r="B29" s="74" t="s">
        <v>226</v>
      </c>
      <c r="C29" s="74" t="s">
        <v>337</v>
      </c>
      <c r="D29" s="19" t="s">
        <v>204</v>
      </c>
      <c r="E29" s="74">
        <v>11</v>
      </c>
      <c r="F29" s="77" t="s">
        <v>192</v>
      </c>
      <c r="G29" s="24" t="s">
        <v>199</v>
      </c>
      <c r="H29" s="77" t="s">
        <v>267</v>
      </c>
      <c r="I29" s="78">
        <v>500000</v>
      </c>
      <c r="J29" s="78"/>
      <c r="K29" s="78"/>
      <c r="L29" s="78"/>
      <c r="M29" s="22">
        <f t="shared" si="0"/>
        <v>500000</v>
      </c>
      <c r="N29" s="24" t="s">
        <v>26</v>
      </c>
      <c r="O29" s="82"/>
      <c r="P29" s="87" t="s">
        <v>367</v>
      </c>
      <c r="Q29" s="85"/>
      <c r="R29" s="5"/>
      <c r="S29" s="5"/>
      <c r="T29" s="5"/>
      <c r="U29" s="5"/>
      <c r="V29" s="5"/>
      <c r="W29" s="5"/>
      <c r="X29" s="5"/>
      <c r="Y29" s="5"/>
      <c r="Z29" s="5"/>
    </row>
    <row r="30" spans="1:26" ht="45.75" thickBot="1" x14ac:dyDescent="0.3">
      <c r="A30" s="37" t="s">
        <v>53</v>
      </c>
      <c r="B30" s="74" t="s">
        <v>226</v>
      </c>
      <c r="C30" s="74" t="s">
        <v>338</v>
      </c>
      <c r="D30" s="19" t="s">
        <v>204</v>
      </c>
      <c r="E30" s="74">
        <v>11</v>
      </c>
      <c r="F30" s="77" t="s">
        <v>192</v>
      </c>
      <c r="G30" s="24" t="s">
        <v>199</v>
      </c>
      <c r="H30" s="77" t="s">
        <v>267</v>
      </c>
      <c r="I30" s="78">
        <v>0</v>
      </c>
      <c r="J30" s="78">
        <v>500000</v>
      </c>
      <c r="K30" s="78">
        <v>580000</v>
      </c>
      <c r="L30" s="78">
        <v>500000</v>
      </c>
      <c r="M30" s="22">
        <f t="shared" si="0"/>
        <v>1580000</v>
      </c>
      <c r="N30" s="24" t="s">
        <v>19</v>
      </c>
      <c r="O30" s="82" t="s">
        <v>285</v>
      </c>
      <c r="P30" s="87" t="s">
        <v>368</v>
      </c>
      <c r="Q30" s="85"/>
      <c r="R30" s="5"/>
      <c r="S30" s="5"/>
      <c r="T30" s="5"/>
      <c r="U30" s="5"/>
      <c r="V30" s="5"/>
      <c r="W30" s="5"/>
      <c r="X30" s="5"/>
      <c r="Y30" s="5"/>
      <c r="Z30" s="5"/>
    </row>
    <row r="31" spans="1:26" ht="39" thickBot="1" x14ac:dyDescent="0.3">
      <c r="A31" s="37" t="s">
        <v>57</v>
      </c>
      <c r="B31" s="74" t="s">
        <v>327</v>
      </c>
      <c r="C31" s="74" t="s">
        <v>315</v>
      </c>
      <c r="D31" s="19" t="s">
        <v>199</v>
      </c>
      <c r="E31" s="74" t="s">
        <v>265</v>
      </c>
      <c r="F31" s="77" t="s">
        <v>192</v>
      </c>
      <c r="G31" s="24" t="s">
        <v>199</v>
      </c>
      <c r="H31" s="77" t="s">
        <v>280</v>
      </c>
      <c r="I31" s="78"/>
      <c r="J31" s="78">
        <v>150000</v>
      </c>
      <c r="K31" s="78"/>
      <c r="L31" s="78">
        <v>150000</v>
      </c>
      <c r="M31" s="22">
        <f t="shared" si="0"/>
        <v>300000</v>
      </c>
      <c r="N31" s="24" t="s">
        <v>25</v>
      </c>
      <c r="O31" s="82"/>
      <c r="P31" s="87" t="s">
        <v>369</v>
      </c>
      <c r="Q31" s="85"/>
      <c r="R31" s="5"/>
      <c r="S31" s="5"/>
      <c r="T31" s="5"/>
      <c r="U31" s="5"/>
      <c r="V31" s="5"/>
      <c r="W31" s="5"/>
      <c r="X31" s="5"/>
      <c r="Y31" s="5"/>
      <c r="Z31" s="5"/>
    </row>
    <row r="32" spans="1:26" ht="24.75" customHeight="1" thickBot="1" x14ac:dyDescent="0.3">
      <c r="A32" s="37" t="s">
        <v>57</v>
      </c>
      <c r="B32" s="74" t="s">
        <v>227</v>
      </c>
      <c r="C32" s="74" t="s">
        <v>228</v>
      </c>
      <c r="D32" s="19" t="s">
        <v>199</v>
      </c>
      <c r="E32" s="74" t="s">
        <v>342</v>
      </c>
      <c r="F32" s="24" t="s">
        <v>192</v>
      </c>
      <c r="G32" s="24" t="s">
        <v>199</v>
      </c>
      <c r="H32" s="77" t="s">
        <v>281</v>
      </c>
      <c r="I32" s="78"/>
      <c r="J32" s="78"/>
      <c r="K32" s="78">
        <v>0</v>
      </c>
      <c r="L32" s="78"/>
      <c r="M32" s="22">
        <f t="shared" si="0"/>
        <v>0</v>
      </c>
      <c r="N32" s="24" t="s">
        <v>19</v>
      </c>
      <c r="O32" s="82" t="s">
        <v>292</v>
      </c>
      <c r="P32" s="87" t="s">
        <v>370</v>
      </c>
      <c r="Q32" s="85"/>
      <c r="R32" s="5"/>
      <c r="S32" s="5"/>
      <c r="T32" s="5"/>
      <c r="U32" s="5"/>
      <c r="V32" s="5"/>
      <c r="W32" s="5"/>
      <c r="X32" s="5"/>
      <c r="Y32" s="5"/>
      <c r="Z32" s="5"/>
    </row>
    <row r="33" spans="1:26" ht="135.75" thickBot="1" x14ac:dyDescent="0.3">
      <c r="A33" s="37" t="s">
        <v>57</v>
      </c>
      <c r="B33" s="74" t="s">
        <v>229</v>
      </c>
      <c r="C33" s="74" t="s">
        <v>230</v>
      </c>
      <c r="D33" s="19" t="s">
        <v>204</v>
      </c>
      <c r="E33" s="74">
        <v>11</v>
      </c>
      <c r="F33" s="24" t="s">
        <v>192</v>
      </c>
      <c r="G33" s="24" t="s">
        <v>191</v>
      </c>
      <c r="H33" s="77" t="s">
        <v>268</v>
      </c>
      <c r="I33" s="78">
        <v>300000</v>
      </c>
      <c r="J33" s="78"/>
      <c r="K33" s="78">
        <v>300000</v>
      </c>
      <c r="L33" s="78"/>
      <c r="M33" s="22">
        <f t="shared" si="0"/>
        <v>600000</v>
      </c>
      <c r="N33" s="24" t="s">
        <v>19</v>
      </c>
      <c r="O33" s="82" t="s">
        <v>289</v>
      </c>
      <c r="P33" s="88" t="s">
        <v>371</v>
      </c>
      <c r="Q33" s="85"/>
      <c r="R33" s="5"/>
      <c r="S33" s="5"/>
      <c r="T33" s="5"/>
      <c r="U33" s="5"/>
      <c r="V33" s="5"/>
      <c r="W33" s="5"/>
      <c r="X33" s="5"/>
      <c r="Y33" s="5"/>
      <c r="Z33" s="5"/>
    </row>
    <row r="34" spans="1:26" ht="102" thickBot="1" x14ac:dyDescent="0.3">
      <c r="A34" s="37" t="s">
        <v>57</v>
      </c>
      <c r="B34" s="74" t="s">
        <v>231</v>
      </c>
      <c r="C34" s="74" t="s">
        <v>232</v>
      </c>
      <c r="D34" s="19" t="s">
        <v>204</v>
      </c>
      <c r="E34" s="74">
        <v>11</v>
      </c>
      <c r="F34" s="24" t="s">
        <v>192</v>
      </c>
      <c r="G34" s="24" t="s">
        <v>191</v>
      </c>
      <c r="H34" s="77" t="s">
        <v>268</v>
      </c>
      <c r="I34" s="78"/>
      <c r="J34" s="78">
        <v>200000</v>
      </c>
      <c r="K34" s="78"/>
      <c r="L34" s="78">
        <v>338000</v>
      </c>
      <c r="M34" s="22">
        <f t="shared" si="0"/>
        <v>538000</v>
      </c>
      <c r="N34" s="24" t="s">
        <v>25</v>
      </c>
      <c r="O34" s="82"/>
      <c r="P34" s="88" t="s">
        <v>372</v>
      </c>
      <c r="Q34" s="85"/>
      <c r="R34" s="5"/>
      <c r="S34" s="5"/>
      <c r="T34" s="5"/>
      <c r="U34" s="5"/>
      <c r="V34" s="5"/>
      <c r="W34" s="5"/>
      <c r="X34" s="5"/>
      <c r="Y34" s="5"/>
      <c r="Z34" s="5"/>
    </row>
    <row r="35" spans="1:26" ht="39" thickBot="1" x14ac:dyDescent="0.3">
      <c r="A35" s="37" t="s">
        <v>57</v>
      </c>
      <c r="B35" s="74" t="s">
        <v>233</v>
      </c>
      <c r="C35" s="74" t="s">
        <v>234</v>
      </c>
      <c r="D35" s="19" t="s">
        <v>204</v>
      </c>
      <c r="E35" s="74">
        <v>11</v>
      </c>
      <c r="F35" s="24" t="s">
        <v>192</v>
      </c>
      <c r="G35" s="24" t="s">
        <v>196</v>
      </c>
      <c r="H35" s="77" t="s">
        <v>282</v>
      </c>
      <c r="I35" s="78">
        <v>300000</v>
      </c>
      <c r="J35" s="78"/>
      <c r="K35" s="78"/>
      <c r="L35" s="78"/>
      <c r="M35" s="22">
        <f t="shared" si="0"/>
        <v>300000</v>
      </c>
      <c r="N35" s="24" t="s">
        <v>26</v>
      </c>
      <c r="O35" s="82" t="str">
        <f t="shared" si="1"/>
        <v/>
      </c>
      <c r="P35" s="87" t="s">
        <v>357</v>
      </c>
      <c r="Q35" s="85"/>
      <c r="R35" s="5"/>
      <c r="S35" s="5"/>
      <c r="T35" s="5"/>
      <c r="U35" s="5"/>
      <c r="V35" s="5"/>
      <c r="W35" s="5"/>
      <c r="X35" s="5"/>
      <c r="Y35" s="5"/>
      <c r="Z35" s="5"/>
    </row>
    <row r="36" spans="1:26" ht="51.75" thickBot="1" x14ac:dyDescent="0.3">
      <c r="A36" s="37" t="s">
        <v>64</v>
      </c>
      <c r="B36" s="74" t="s">
        <v>328</v>
      </c>
      <c r="C36" s="74" t="s">
        <v>329</v>
      </c>
      <c r="D36" s="19" t="s">
        <v>195</v>
      </c>
      <c r="E36" s="74" t="s">
        <v>266</v>
      </c>
      <c r="F36" s="24" t="s">
        <v>197</v>
      </c>
      <c r="G36" s="24" t="s">
        <v>199</v>
      </c>
      <c r="H36" s="77" t="s">
        <v>321</v>
      </c>
      <c r="I36" s="78"/>
      <c r="J36" s="78">
        <v>200000</v>
      </c>
      <c r="K36" s="78"/>
      <c r="L36" s="78"/>
      <c r="M36" s="22">
        <f t="shared" si="0"/>
        <v>200000</v>
      </c>
      <c r="N36" s="24" t="s">
        <v>26</v>
      </c>
      <c r="O36" s="82"/>
      <c r="P36" s="87" t="s">
        <v>373</v>
      </c>
      <c r="Q36" s="85"/>
      <c r="R36" s="5"/>
      <c r="S36" s="5"/>
      <c r="T36" s="5"/>
      <c r="U36" s="5"/>
      <c r="V36" s="5"/>
      <c r="W36" s="5"/>
      <c r="X36" s="5"/>
      <c r="Y36" s="5"/>
      <c r="Z36" s="5"/>
    </row>
    <row r="37" spans="1:26" ht="192" thickBot="1" x14ac:dyDescent="0.3">
      <c r="A37" s="37" t="s">
        <v>67</v>
      </c>
      <c r="B37" s="74" t="s">
        <v>316</v>
      </c>
      <c r="C37" s="74" t="s">
        <v>317</v>
      </c>
      <c r="D37" s="19" t="s">
        <v>204</v>
      </c>
      <c r="E37" s="74">
        <v>11</v>
      </c>
      <c r="F37" s="24" t="s">
        <v>192</v>
      </c>
      <c r="G37" s="24" t="s">
        <v>199</v>
      </c>
      <c r="H37" s="77" t="s">
        <v>267</v>
      </c>
      <c r="I37" s="78"/>
      <c r="J37" s="78">
        <v>200000</v>
      </c>
      <c r="K37" s="78"/>
      <c r="L37" s="78">
        <v>200000</v>
      </c>
      <c r="M37" s="22">
        <f t="shared" si="0"/>
        <v>400000</v>
      </c>
      <c r="N37" s="24" t="s">
        <v>26</v>
      </c>
      <c r="O37" s="82" t="str">
        <f t="shared" si="1"/>
        <v/>
      </c>
      <c r="P37" s="88" t="s">
        <v>374</v>
      </c>
      <c r="Q37" s="85"/>
      <c r="R37" s="5"/>
      <c r="S37" s="5"/>
      <c r="T37" s="5"/>
      <c r="U37" s="5"/>
      <c r="V37" s="5"/>
      <c r="W37" s="5"/>
      <c r="X37" s="5"/>
      <c r="Y37" s="5"/>
      <c r="Z37" s="5"/>
    </row>
    <row r="38" spans="1:26" ht="77.25" thickBot="1" x14ac:dyDescent="0.3">
      <c r="A38" s="79" t="s">
        <v>67</v>
      </c>
      <c r="B38" s="74" t="s">
        <v>330</v>
      </c>
      <c r="C38" s="74" t="s">
        <v>295</v>
      </c>
      <c r="D38" s="19" t="s">
        <v>204</v>
      </c>
      <c r="E38" s="74">
        <v>11</v>
      </c>
      <c r="F38" s="24" t="s">
        <v>192</v>
      </c>
      <c r="G38" s="24" t="s">
        <v>191</v>
      </c>
      <c r="H38" s="77" t="s">
        <v>268</v>
      </c>
      <c r="I38" s="78">
        <v>300000</v>
      </c>
      <c r="J38" s="78">
        <v>300000</v>
      </c>
      <c r="K38" s="78"/>
      <c r="L38" s="78"/>
      <c r="M38" s="22">
        <f t="shared" si="0"/>
        <v>600000</v>
      </c>
      <c r="N38" s="24" t="s">
        <v>26</v>
      </c>
      <c r="O38" s="82"/>
      <c r="P38" s="87" t="s">
        <v>375</v>
      </c>
      <c r="Q38" s="85"/>
      <c r="R38" s="5"/>
      <c r="S38" s="5"/>
      <c r="T38" s="5"/>
      <c r="U38" s="5"/>
      <c r="V38" s="5"/>
      <c r="W38" s="5"/>
      <c r="X38" s="5"/>
      <c r="Y38" s="5"/>
      <c r="Z38" s="5"/>
    </row>
    <row r="39" spans="1:26" ht="39" thickBot="1" x14ac:dyDescent="0.3">
      <c r="A39" s="37" t="s">
        <v>68</v>
      </c>
      <c r="B39" s="77" t="s">
        <v>318</v>
      </c>
      <c r="C39" s="77" t="s">
        <v>319</v>
      </c>
      <c r="D39" s="19" t="s">
        <v>204</v>
      </c>
      <c r="E39" s="77">
        <v>11</v>
      </c>
      <c r="F39" s="24" t="s">
        <v>192</v>
      </c>
      <c r="G39" s="24" t="s">
        <v>199</v>
      </c>
      <c r="H39" s="77" t="s">
        <v>267</v>
      </c>
      <c r="I39" s="78">
        <v>1500000</v>
      </c>
      <c r="J39" s="78">
        <v>1500000</v>
      </c>
      <c r="K39" s="78">
        <v>1500000</v>
      </c>
      <c r="L39" s="78">
        <v>1500000</v>
      </c>
      <c r="M39" s="22">
        <f t="shared" si="0"/>
        <v>6000000</v>
      </c>
      <c r="N39" s="24" t="s">
        <v>26</v>
      </c>
      <c r="O39" s="82" t="str">
        <f t="shared" si="1"/>
        <v/>
      </c>
      <c r="P39" s="87" t="s">
        <v>376</v>
      </c>
      <c r="Q39" s="85"/>
      <c r="R39" s="5"/>
      <c r="S39" s="5"/>
      <c r="T39" s="5"/>
      <c r="U39" s="5"/>
      <c r="V39" s="5"/>
      <c r="W39" s="5"/>
      <c r="X39" s="5"/>
      <c r="Y39" s="5"/>
      <c r="Z39" s="5"/>
    </row>
    <row r="40" spans="1:26" ht="169.5" thickBot="1" x14ac:dyDescent="0.3">
      <c r="A40" s="37" t="s">
        <v>71</v>
      </c>
      <c r="B40" s="74" t="s">
        <v>235</v>
      </c>
      <c r="C40" s="74" t="s">
        <v>236</v>
      </c>
      <c r="D40" s="19" t="s">
        <v>204</v>
      </c>
      <c r="E40" s="74">
        <v>11</v>
      </c>
      <c r="F40" s="24" t="s">
        <v>197</v>
      </c>
      <c r="G40" s="24" t="s">
        <v>191</v>
      </c>
      <c r="H40" s="77" t="s">
        <v>268</v>
      </c>
      <c r="I40" s="78"/>
      <c r="J40" s="78">
        <v>150000</v>
      </c>
      <c r="K40" s="78"/>
      <c r="L40" s="78"/>
      <c r="M40" s="22">
        <f t="shared" si="0"/>
        <v>150000</v>
      </c>
      <c r="N40" s="24" t="s">
        <v>25</v>
      </c>
      <c r="O40" s="82"/>
      <c r="P40" s="88" t="s">
        <v>377</v>
      </c>
      <c r="Q40" s="85"/>
      <c r="R40" s="5"/>
      <c r="S40" s="5"/>
      <c r="T40" s="5"/>
      <c r="U40" s="5"/>
      <c r="V40" s="5"/>
      <c r="W40" s="5"/>
      <c r="X40" s="5"/>
      <c r="Y40" s="5"/>
      <c r="Z40" s="5"/>
    </row>
    <row r="41" spans="1:26" ht="45.75" thickBot="1" x14ac:dyDescent="0.3">
      <c r="A41" s="37" t="s">
        <v>71</v>
      </c>
      <c r="B41" s="74" t="s">
        <v>378</v>
      </c>
      <c r="C41" s="74" t="s">
        <v>379</v>
      </c>
      <c r="D41" s="19" t="s">
        <v>204</v>
      </c>
      <c r="E41" s="74">
        <v>11</v>
      </c>
      <c r="F41" s="24" t="s">
        <v>192</v>
      </c>
      <c r="G41" s="24" t="s">
        <v>196</v>
      </c>
      <c r="H41" s="77" t="s">
        <v>268</v>
      </c>
      <c r="I41" s="78"/>
      <c r="J41" s="78"/>
      <c r="K41" s="78">
        <v>150000</v>
      </c>
      <c r="L41" s="78"/>
      <c r="M41" s="22">
        <f t="shared" si="0"/>
        <v>150000</v>
      </c>
      <c r="N41" s="24" t="s">
        <v>25</v>
      </c>
      <c r="O41" s="82"/>
      <c r="P41" s="89" t="s">
        <v>386</v>
      </c>
      <c r="Q41" s="85"/>
      <c r="R41" s="5"/>
      <c r="S41" s="5"/>
      <c r="T41" s="5"/>
      <c r="U41" s="5"/>
      <c r="V41" s="5"/>
      <c r="W41" s="5"/>
      <c r="X41" s="5"/>
      <c r="Y41" s="5"/>
      <c r="Z41" s="5"/>
    </row>
    <row r="42" spans="1:26" ht="147" thickBot="1" x14ac:dyDescent="0.3">
      <c r="A42" s="37" t="s">
        <v>71</v>
      </c>
      <c r="B42" s="74" t="s">
        <v>331</v>
      </c>
      <c r="C42" s="74" t="s">
        <v>237</v>
      </c>
      <c r="D42" s="19" t="s">
        <v>204</v>
      </c>
      <c r="E42" s="74">
        <v>11</v>
      </c>
      <c r="F42" s="24" t="s">
        <v>197</v>
      </c>
      <c r="G42" s="24" t="s">
        <v>196</v>
      </c>
      <c r="H42" s="77" t="s">
        <v>268</v>
      </c>
      <c r="I42" s="78">
        <v>150000</v>
      </c>
      <c r="J42" s="78"/>
      <c r="K42" s="78">
        <v>150000</v>
      </c>
      <c r="L42" s="78"/>
      <c r="M42" s="22">
        <f t="shared" si="0"/>
        <v>300000</v>
      </c>
      <c r="N42" s="24" t="s">
        <v>19</v>
      </c>
      <c r="O42" s="82" t="s">
        <v>293</v>
      </c>
      <c r="P42" s="89" t="s">
        <v>387</v>
      </c>
      <c r="Q42" s="91"/>
      <c r="R42" s="5"/>
      <c r="S42" s="5"/>
      <c r="T42" s="5"/>
      <c r="U42" s="5"/>
      <c r="V42" s="5"/>
      <c r="W42" s="5"/>
      <c r="X42" s="5"/>
      <c r="Y42" s="5"/>
      <c r="Z42" s="5"/>
    </row>
    <row r="43" spans="1:26" ht="51.75" thickBot="1" x14ac:dyDescent="0.3">
      <c r="A43" s="37" t="s">
        <v>71</v>
      </c>
      <c r="B43" s="74" t="s">
        <v>388</v>
      </c>
      <c r="C43" s="74" t="s">
        <v>389</v>
      </c>
      <c r="D43" s="19" t="s">
        <v>204</v>
      </c>
      <c r="E43" s="74">
        <v>11</v>
      </c>
      <c r="F43" s="24" t="s">
        <v>197</v>
      </c>
      <c r="G43" s="24" t="s">
        <v>196</v>
      </c>
      <c r="H43" s="77" t="s">
        <v>268</v>
      </c>
      <c r="I43" s="78"/>
      <c r="J43" s="78"/>
      <c r="K43" s="78">
        <v>150000</v>
      </c>
      <c r="L43" s="78"/>
      <c r="M43" s="22">
        <f t="shared" si="0"/>
        <v>150000</v>
      </c>
      <c r="N43" s="24" t="s">
        <v>26</v>
      </c>
      <c r="O43" s="82"/>
      <c r="P43" s="89" t="s">
        <v>390</v>
      </c>
      <c r="Q43" s="91"/>
      <c r="R43" s="5"/>
      <c r="S43" s="5"/>
      <c r="T43" s="5"/>
      <c r="U43" s="5"/>
      <c r="V43" s="5"/>
      <c r="W43" s="5"/>
      <c r="X43" s="5"/>
      <c r="Y43" s="5"/>
      <c r="Z43" s="5"/>
    </row>
    <row r="44" spans="1:26" ht="128.25" thickBot="1" x14ac:dyDescent="0.3">
      <c r="A44" s="37" t="s">
        <v>72</v>
      </c>
      <c r="B44" s="74" t="s">
        <v>340</v>
      </c>
      <c r="C44" s="74" t="s">
        <v>238</v>
      </c>
      <c r="D44" s="19" t="s">
        <v>204</v>
      </c>
      <c r="E44" s="74">
        <v>11</v>
      </c>
      <c r="F44" s="24" t="s">
        <v>197</v>
      </c>
      <c r="G44" s="24" t="s">
        <v>191</v>
      </c>
      <c r="H44" s="77" t="s">
        <v>268</v>
      </c>
      <c r="I44" s="78">
        <v>200000</v>
      </c>
      <c r="J44" s="78">
        <v>200000</v>
      </c>
      <c r="K44" s="78">
        <v>200000</v>
      </c>
      <c r="L44" s="78">
        <v>200000</v>
      </c>
      <c r="M44" s="22">
        <f t="shared" si="0"/>
        <v>800000</v>
      </c>
      <c r="N44" s="24" t="s">
        <v>25</v>
      </c>
      <c r="O44" s="82"/>
      <c r="P44" s="87" t="s">
        <v>380</v>
      </c>
      <c r="Q44" s="90"/>
      <c r="R44" s="5"/>
      <c r="S44" s="5"/>
      <c r="T44" s="5"/>
      <c r="U44" s="5"/>
      <c r="V44" s="5"/>
      <c r="W44" s="5"/>
      <c r="X44" s="5"/>
      <c r="Y44" s="5"/>
      <c r="Z44" s="5"/>
    </row>
    <row r="45" spans="1:26" ht="51.75" thickBot="1" x14ac:dyDescent="0.3">
      <c r="A45" s="37" t="s">
        <v>72</v>
      </c>
      <c r="B45" s="74" t="s">
        <v>239</v>
      </c>
      <c r="C45" s="74" t="s">
        <v>240</v>
      </c>
      <c r="D45" s="19" t="s">
        <v>204</v>
      </c>
      <c r="E45" s="74">
        <v>11</v>
      </c>
      <c r="F45" s="24" t="s">
        <v>197</v>
      </c>
      <c r="G45" s="24" t="s">
        <v>191</v>
      </c>
      <c r="H45" s="77" t="s">
        <v>283</v>
      </c>
      <c r="I45" s="78">
        <v>0</v>
      </c>
      <c r="J45" s="78">
        <v>0</v>
      </c>
      <c r="K45" s="78">
        <v>0</v>
      </c>
      <c r="L45" s="78">
        <v>0</v>
      </c>
      <c r="M45" s="22">
        <f t="shared" si="0"/>
        <v>0</v>
      </c>
      <c r="N45" s="24" t="s">
        <v>19</v>
      </c>
      <c r="O45" s="82" t="s">
        <v>293</v>
      </c>
      <c r="P45" s="87" t="s">
        <v>381</v>
      </c>
      <c r="Q45" s="85"/>
      <c r="R45" s="5"/>
      <c r="S45" s="5"/>
      <c r="T45" s="5"/>
      <c r="U45" s="5"/>
      <c r="V45" s="5"/>
      <c r="W45" s="5"/>
      <c r="X45" s="5"/>
      <c r="Y45" s="5"/>
      <c r="Z45" s="5"/>
    </row>
    <row r="46" spans="1:26" ht="24.75" customHeight="1" thickBot="1" x14ac:dyDescent="0.3">
      <c r="A46" s="37" t="s">
        <v>72</v>
      </c>
      <c r="B46" s="74" t="s">
        <v>241</v>
      </c>
      <c r="C46" s="74" t="s">
        <v>242</v>
      </c>
      <c r="D46" s="19" t="s">
        <v>204</v>
      </c>
      <c r="E46" s="74">
        <v>11</v>
      </c>
      <c r="F46" s="24" t="s">
        <v>197</v>
      </c>
      <c r="G46" s="24" t="s">
        <v>196</v>
      </c>
      <c r="H46" s="77" t="s">
        <v>284</v>
      </c>
      <c r="I46" s="78">
        <v>0</v>
      </c>
      <c r="J46" s="78">
        <v>0</v>
      </c>
      <c r="K46" s="78">
        <v>0</v>
      </c>
      <c r="L46" s="78">
        <v>0</v>
      </c>
      <c r="M46" s="22">
        <f t="shared" si="0"/>
        <v>0</v>
      </c>
      <c r="N46" s="24" t="s">
        <v>19</v>
      </c>
      <c r="O46" s="82" t="s">
        <v>293</v>
      </c>
      <c r="P46" s="87" t="s">
        <v>380</v>
      </c>
      <c r="Q46" s="85"/>
      <c r="R46" s="5"/>
      <c r="S46" s="5"/>
      <c r="T46" s="5"/>
      <c r="U46" s="5"/>
      <c r="V46" s="5"/>
      <c r="W46" s="5"/>
      <c r="X46" s="5"/>
      <c r="Y46" s="5"/>
      <c r="Z46" s="5"/>
    </row>
    <row r="47" spans="1:26" ht="34.5" thickBot="1" x14ac:dyDescent="0.3">
      <c r="A47" s="37" t="s">
        <v>72</v>
      </c>
      <c r="B47" s="74" t="s">
        <v>241</v>
      </c>
      <c r="C47" s="74" t="s">
        <v>243</v>
      </c>
      <c r="D47" s="19" t="s">
        <v>204</v>
      </c>
      <c r="E47" s="74">
        <v>11</v>
      </c>
      <c r="F47" s="24" t="s">
        <v>197</v>
      </c>
      <c r="G47" s="24" t="s">
        <v>196</v>
      </c>
      <c r="H47" s="77" t="s">
        <v>284</v>
      </c>
      <c r="I47" s="78">
        <v>0</v>
      </c>
      <c r="J47" s="78">
        <v>0</v>
      </c>
      <c r="K47" s="78">
        <v>0</v>
      </c>
      <c r="L47" s="78">
        <v>0</v>
      </c>
      <c r="M47" s="22">
        <f t="shared" si="0"/>
        <v>0</v>
      </c>
      <c r="N47" s="24" t="s">
        <v>19</v>
      </c>
      <c r="O47" s="82" t="s">
        <v>293</v>
      </c>
      <c r="P47" s="87" t="s">
        <v>382</v>
      </c>
      <c r="Q47" s="85"/>
      <c r="R47" s="5"/>
      <c r="S47" s="5"/>
      <c r="T47" s="5"/>
      <c r="U47" s="5"/>
      <c r="V47" s="5"/>
      <c r="W47" s="5"/>
      <c r="X47" s="5"/>
      <c r="Y47" s="5"/>
      <c r="Z47" s="5"/>
    </row>
    <row r="48" spans="1:26" ht="26.25" thickBot="1" x14ac:dyDescent="0.3">
      <c r="A48" s="37" t="s">
        <v>72</v>
      </c>
      <c r="B48" s="74" t="s">
        <v>244</v>
      </c>
      <c r="C48" s="74" t="s">
        <v>245</v>
      </c>
      <c r="D48" s="19" t="s">
        <v>204</v>
      </c>
      <c r="E48" s="74">
        <v>11</v>
      </c>
      <c r="F48" s="24" t="s">
        <v>197</v>
      </c>
      <c r="G48" s="24" t="s">
        <v>196</v>
      </c>
      <c r="H48" s="77" t="s">
        <v>284</v>
      </c>
      <c r="I48" s="78">
        <v>0</v>
      </c>
      <c r="J48" s="78">
        <v>0</v>
      </c>
      <c r="K48" s="78">
        <v>0</v>
      </c>
      <c r="L48" s="78">
        <v>0</v>
      </c>
      <c r="M48" s="22">
        <f t="shared" si="0"/>
        <v>0</v>
      </c>
      <c r="N48" s="24" t="s">
        <v>19</v>
      </c>
      <c r="O48" s="82" t="s">
        <v>294</v>
      </c>
      <c r="P48" s="87" t="s">
        <v>380</v>
      </c>
      <c r="Q48" s="85"/>
      <c r="R48" s="5"/>
      <c r="S48" s="5"/>
      <c r="T48" s="5"/>
      <c r="U48" s="5"/>
      <c r="V48" s="5"/>
      <c r="W48" s="5"/>
      <c r="X48" s="5"/>
      <c r="Y48" s="5"/>
      <c r="Z48" s="5"/>
    </row>
    <row r="49" spans="1:26" ht="39" thickBot="1" x14ac:dyDescent="0.3">
      <c r="A49" s="37" t="s">
        <v>72</v>
      </c>
      <c r="B49" s="74" t="s">
        <v>246</v>
      </c>
      <c r="C49" s="74" t="s">
        <v>247</v>
      </c>
      <c r="D49" s="19" t="s">
        <v>204</v>
      </c>
      <c r="E49" s="74">
        <v>11</v>
      </c>
      <c r="F49" s="24" t="s">
        <v>197</v>
      </c>
      <c r="G49" s="24" t="s">
        <v>196</v>
      </c>
      <c r="H49" s="77" t="s">
        <v>284</v>
      </c>
      <c r="I49" s="78"/>
      <c r="J49" s="78">
        <v>0</v>
      </c>
      <c r="K49" s="78"/>
      <c r="L49" s="78"/>
      <c r="M49" s="22">
        <f t="shared" si="0"/>
        <v>0</v>
      </c>
      <c r="N49" s="24" t="s">
        <v>19</v>
      </c>
      <c r="O49" s="82" t="s">
        <v>293</v>
      </c>
      <c r="P49" s="87" t="s">
        <v>383</v>
      </c>
      <c r="Q49" s="85"/>
      <c r="R49" s="5"/>
      <c r="S49" s="5"/>
      <c r="T49" s="5"/>
      <c r="U49" s="5"/>
      <c r="V49" s="5"/>
      <c r="W49" s="5"/>
      <c r="X49" s="5"/>
      <c r="Y49" s="5"/>
      <c r="Z49" s="5"/>
    </row>
    <row r="50" spans="1:26" ht="51.75" thickBot="1" x14ac:dyDescent="0.3">
      <c r="A50" s="37" t="s">
        <v>72</v>
      </c>
      <c r="B50" s="74" t="s">
        <v>248</v>
      </c>
      <c r="C50" s="74" t="s">
        <v>249</v>
      </c>
      <c r="D50" s="19" t="s">
        <v>204</v>
      </c>
      <c r="E50" s="74">
        <v>11</v>
      </c>
      <c r="F50" s="24" t="s">
        <v>197</v>
      </c>
      <c r="G50" s="24" t="s">
        <v>196</v>
      </c>
      <c r="H50" s="77" t="s">
        <v>284</v>
      </c>
      <c r="I50" s="78">
        <v>0</v>
      </c>
      <c r="J50" s="78"/>
      <c r="K50" s="78">
        <v>0</v>
      </c>
      <c r="L50" s="78"/>
      <c r="M50" s="22">
        <f t="shared" si="0"/>
        <v>0</v>
      </c>
      <c r="N50" s="24" t="s">
        <v>19</v>
      </c>
      <c r="O50" s="82" t="s">
        <v>293</v>
      </c>
      <c r="P50" s="87" t="s">
        <v>384</v>
      </c>
      <c r="Q50" s="85"/>
      <c r="R50" s="5"/>
      <c r="S50" s="5"/>
      <c r="T50" s="5"/>
      <c r="U50" s="5"/>
      <c r="V50" s="5"/>
      <c r="W50" s="5"/>
      <c r="X50" s="5"/>
      <c r="Y50" s="5"/>
      <c r="Z50" s="5"/>
    </row>
    <row r="51" spans="1:26" ht="135.75" thickBot="1" x14ac:dyDescent="0.3">
      <c r="A51" s="37" t="s">
        <v>72</v>
      </c>
      <c r="B51" s="74" t="s">
        <v>333</v>
      </c>
      <c r="C51" s="74" t="s">
        <v>332</v>
      </c>
      <c r="D51" s="19" t="s">
        <v>204</v>
      </c>
      <c r="E51" s="74">
        <v>11</v>
      </c>
      <c r="F51" s="24" t="s">
        <v>197</v>
      </c>
      <c r="G51" s="24" t="s">
        <v>196</v>
      </c>
      <c r="H51" s="77" t="s">
        <v>284</v>
      </c>
      <c r="I51" s="78"/>
      <c r="J51" s="78">
        <v>0</v>
      </c>
      <c r="K51" s="78"/>
      <c r="L51" s="78">
        <v>0</v>
      </c>
      <c r="M51" s="22">
        <f t="shared" si="0"/>
        <v>0</v>
      </c>
      <c r="N51" s="24" t="s">
        <v>19</v>
      </c>
      <c r="O51" s="82" t="s">
        <v>293</v>
      </c>
      <c r="P51" s="88" t="s">
        <v>385</v>
      </c>
      <c r="Q51" s="85"/>
      <c r="R51" s="5"/>
      <c r="S51" s="5"/>
      <c r="T51" s="5"/>
      <c r="U51" s="5"/>
      <c r="V51" s="5"/>
      <c r="W51" s="5"/>
      <c r="X51" s="5"/>
      <c r="Y51" s="5"/>
      <c r="Z51" s="5"/>
    </row>
    <row r="52" spans="1:26" ht="180.75" thickBot="1" x14ac:dyDescent="0.3">
      <c r="A52" s="37" t="s">
        <v>72</v>
      </c>
      <c r="B52" s="74" t="s">
        <v>250</v>
      </c>
      <c r="C52" s="74" t="s">
        <v>251</v>
      </c>
      <c r="D52" s="19" t="s">
        <v>204</v>
      </c>
      <c r="E52" s="74">
        <v>11</v>
      </c>
      <c r="F52" s="24" t="s">
        <v>197</v>
      </c>
      <c r="G52" s="24" t="s">
        <v>191</v>
      </c>
      <c r="H52" s="77" t="s">
        <v>268</v>
      </c>
      <c r="I52" s="78"/>
      <c r="J52" s="78"/>
      <c r="K52" s="78">
        <v>345000</v>
      </c>
      <c r="L52" s="78"/>
      <c r="M52" s="22">
        <f t="shared" si="0"/>
        <v>345000</v>
      </c>
      <c r="N52" s="24" t="s">
        <v>25</v>
      </c>
      <c r="O52" s="82"/>
      <c r="P52" s="88" t="s">
        <v>396</v>
      </c>
      <c r="Q52" s="85"/>
      <c r="R52" s="5"/>
      <c r="S52" s="5"/>
      <c r="T52" s="5"/>
      <c r="U52" s="5"/>
      <c r="V52" s="5"/>
      <c r="W52" s="5"/>
      <c r="X52" s="5"/>
      <c r="Y52" s="5"/>
      <c r="Z52" s="5"/>
    </row>
    <row r="53" spans="1:26" ht="79.5" thickBot="1" x14ac:dyDescent="0.3">
      <c r="A53" s="37" t="s">
        <v>72</v>
      </c>
      <c r="B53" s="74" t="s">
        <v>341</v>
      </c>
      <c r="C53" s="74" t="s">
        <v>252</v>
      </c>
      <c r="D53" s="19" t="s">
        <v>204</v>
      </c>
      <c r="E53" s="74">
        <v>11</v>
      </c>
      <c r="F53" s="24" t="s">
        <v>197</v>
      </c>
      <c r="G53" s="24" t="s">
        <v>191</v>
      </c>
      <c r="H53" s="77" t="s">
        <v>268</v>
      </c>
      <c r="I53" s="78"/>
      <c r="J53" s="78">
        <v>200000</v>
      </c>
      <c r="K53" s="78"/>
      <c r="L53" s="78">
        <v>220000</v>
      </c>
      <c r="M53" s="22">
        <f t="shared" si="0"/>
        <v>420000</v>
      </c>
      <c r="N53" s="24" t="s">
        <v>25</v>
      </c>
      <c r="O53" s="82"/>
      <c r="P53" s="87" t="s">
        <v>397</v>
      </c>
      <c r="Q53" s="85"/>
      <c r="R53" s="5"/>
      <c r="S53" s="5"/>
      <c r="T53" s="5"/>
      <c r="U53" s="5"/>
      <c r="V53" s="5"/>
      <c r="W53" s="5"/>
      <c r="X53" s="5"/>
      <c r="Y53" s="5"/>
      <c r="Z53" s="5"/>
    </row>
    <row r="54" spans="1:26" ht="64.5" thickBot="1" x14ac:dyDescent="0.3">
      <c r="A54" s="37" t="s">
        <v>72</v>
      </c>
      <c r="B54" s="74" t="s">
        <v>334</v>
      </c>
      <c r="C54" s="74" t="s">
        <v>253</v>
      </c>
      <c r="D54" s="19" t="s">
        <v>204</v>
      </c>
      <c r="E54" s="74">
        <v>11</v>
      </c>
      <c r="F54" s="24" t="s">
        <v>197</v>
      </c>
      <c r="G54" s="24" t="s">
        <v>191</v>
      </c>
      <c r="H54" s="77" t="s">
        <v>268</v>
      </c>
      <c r="I54" s="78">
        <v>300000</v>
      </c>
      <c r="J54" s="78"/>
      <c r="K54" s="78"/>
      <c r="L54" s="78"/>
      <c r="M54" s="22">
        <f t="shared" si="0"/>
        <v>300000</v>
      </c>
      <c r="N54" s="24" t="s">
        <v>26</v>
      </c>
      <c r="O54" s="82"/>
      <c r="P54" s="87" t="s">
        <v>357</v>
      </c>
      <c r="Q54" s="85"/>
      <c r="R54" s="5"/>
      <c r="S54" s="5"/>
      <c r="T54" s="5"/>
      <c r="U54" s="5"/>
      <c r="V54" s="5"/>
      <c r="W54" s="5"/>
      <c r="X54" s="5"/>
      <c r="Y54" s="5"/>
      <c r="Z54" s="5"/>
    </row>
    <row r="55" spans="1:26" ht="68.25" thickBot="1" x14ac:dyDescent="0.3">
      <c r="A55" s="37" t="s">
        <v>72</v>
      </c>
      <c r="B55" s="74" t="s">
        <v>255</v>
      </c>
      <c r="C55" s="74" t="s">
        <v>254</v>
      </c>
      <c r="D55" s="19" t="s">
        <v>204</v>
      </c>
      <c r="E55" s="74">
        <v>11</v>
      </c>
      <c r="F55" s="24" t="s">
        <v>197</v>
      </c>
      <c r="G55" s="24" t="s">
        <v>191</v>
      </c>
      <c r="H55" s="77" t="s">
        <v>268</v>
      </c>
      <c r="I55" s="78"/>
      <c r="J55" s="78">
        <v>150000</v>
      </c>
      <c r="K55" s="78"/>
      <c r="L55" s="78">
        <v>150000</v>
      </c>
      <c r="M55" s="22">
        <f t="shared" si="0"/>
        <v>300000</v>
      </c>
      <c r="N55" s="24" t="s">
        <v>26</v>
      </c>
      <c r="O55" s="82" t="str">
        <f t="shared" si="1"/>
        <v/>
      </c>
      <c r="P55" s="87" t="s">
        <v>393</v>
      </c>
      <c r="Q55" s="85"/>
      <c r="R55" s="5"/>
      <c r="S55" s="5"/>
      <c r="T55" s="5"/>
      <c r="U55" s="5"/>
      <c r="V55" s="5"/>
      <c r="W55" s="5"/>
      <c r="X55" s="5"/>
      <c r="Y55" s="5"/>
      <c r="Z55" s="5"/>
    </row>
    <row r="56" spans="1:26" ht="90.75" thickBot="1" x14ac:dyDescent="0.3">
      <c r="A56" s="37" t="s">
        <v>72</v>
      </c>
      <c r="B56" s="74" t="s">
        <v>335</v>
      </c>
      <c r="C56" s="74" t="s">
        <v>256</v>
      </c>
      <c r="D56" s="19" t="s">
        <v>204</v>
      </c>
      <c r="E56" s="74">
        <v>11</v>
      </c>
      <c r="F56" s="24" t="s">
        <v>197</v>
      </c>
      <c r="G56" s="24" t="s">
        <v>191</v>
      </c>
      <c r="H56" s="77" t="s">
        <v>268</v>
      </c>
      <c r="I56" s="78">
        <v>200000</v>
      </c>
      <c r="J56" s="78"/>
      <c r="K56" s="78"/>
      <c r="L56" s="78"/>
      <c r="M56" s="22">
        <f t="shared" si="0"/>
        <v>200000</v>
      </c>
      <c r="N56" s="24" t="s">
        <v>19</v>
      </c>
      <c r="O56" s="82" t="s">
        <v>293</v>
      </c>
      <c r="P56" s="87" t="s">
        <v>394</v>
      </c>
      <c r="Q56" s="85"/>
      <c r="R56" s="5"/>
      <c r="S56" s="5"/>
      <c r="T56" s="5"/>
      <c r="U56" s="5"/>
      <c r="V56" s="5"/>
      <c r="W56" s="5"/>
      <c r="X56" s="5"/>
      <c r="Y56" s="5"/>
      <c r="Z56" s="5"/>
    </row>
    <row r="57" spans="1:26" ht="45.75" thickBot="1" x14ac:dyDescent="0.3">
      <c r="A57" s="37" t="s">
        <v>73</v>
      </c>
      <c r="B57" s="74" t="s">
        <v>258</v>
      </c>
      <c r="C57" s="74" t="s">
        <v>257</v>
      </c>
      <c r="D57" s="19" t="s">
        <v>204</v>
      </c>
      <c r="E57" s="74">
        <v>11</v>
      </c>
      <c r="F57" s="24" t="s">
        <v>197</v>
      </c>
      <c r="G57" s="24" t="s">
        <v>191</v>
      </c>
      <c r="H57" s="77" t="s">
        <v>268</v>
      </c>
      <c r="I57" s="78"/>
      <c r="J57" s="78">
        <v>150000</v>
      </c>
      <c r="K57" s="78"/>
      <c r="L57" s="78">
        <v>180000</v>
      </c>
      <c r="M57" s="22">
        <f t="shared" si="0"/>
        <v>330000</v>
      </c>
      <c r="N57" s="24" t="s">
        <v>25</v>
      </c>
      <c r="O57" s="82" t="str">
        <f t="shared" si="1"/>
        <v/>
      </c>
      <c r="P57" s="87" t="s">
        <v>395</v>
      </c>
      <c r="Q57" s="85"/>
      <c r="R57" s="5"/>
      <c r="S57" s="5"/>
      <c r="T57" s="5"/>
      <c r="U57" s="5"/>
      <c r="V57" s="5"/>
      <c r="W57" s="5"/>
      <c r="X57" s="5"/>
      <c r="Y57" s="5"/>
      <c r="Z57" s="5"/>
    </row>
    <row r="58" spans="1:26" ht="51.75" thickBot="1" x14ac:dyDescent="0.3">
      <c r="A58" s="37" t="s">
        <v>73</v>
      </c>
      <c r="B58" s="74" t="s">
        <v>336</v>
      </c>
      <c r="C58" s="74" t="s">
        <v>259</v>
      </c>
      <c r="D58" s="19" t="s">
        <v>204</v>
      </c>
      <c r="E58" s="74">
        <v>11</v>
      </c>
      <c r="F58" s="24" t="s">
        <v>197</v>
      </c>
      <c r="G58" s="24" t="s">
        <v>196</v>
      </c>
      <c r="H58" s="77" t="s">
        <v>284</v>
      </c>
      <c r="I58" s="78">
        <v>0</v>
      </c>
      <c r="J58" s="78">
        <v>0</v>
      </c>
      <c r="K58" s="78">
        <v>0</v>
      </c>
      <c r="L58" s="78">
        <v>0</v>
      </c>
      <c r="M58" s="22">
        <f t="shared" si="0"/>
        <v>0</v>
      </c>
      <c r="N58" s="24" t="s">
        <v>19</v>
      </c>
      <c r="O58" s="82" t="s">
        <v>293</v>
      </c>
      <c r="P58" s="87" t="s">
        <v>391</v>
      </c>
      <c r="Q58" s="91"/>
      <c r="R58" s="5"/>
      <c r="S58" s="5"/>
      <c r="T58" s="5"/>
      <c r="U58" s="5"/>
      <c r="V58" s="5"/>
      <c r="W58" s="5"/>
      <c r="X58" s="5"/>
      <c r="Y58" s="5"/>
      <c r="Z58" s="5"/>
    </row>
    <row r="59" spans="1:26" ht="24.75" customHeight="1" x14ac:dyDescent="0.25">
      <c r="A59" s="51"/>
      <c r="B59" s="47"/>
      <c r="C59" s="47"/>
      <c r="D59" s="48"/>
      <c r="E59" s="48"/>
      <c r="F59" s="49"/>
      <c r="G59" s="49"/>
      <c r="H59" s="49"/>
      <c r="I59" s="52"/>
      <c r="J59" s="52"/>
      <c r="K59" s="52"/>
      <c r="L59" s="52"/>
      <c r="M59" s="53"/>
      <c r="N59" s="49"/>
      <c r="O59" s="49"/>
      <c r="P59" s="50"/>
      <c r="Q59" s="50"/>
      <c r="R59" s="5"/>
      <c r="S59" s="5"/>
      <c r="T59" s="5"/>
      <c r="U59" s="5"/>
      <c r="V59" s="5"/>
      <c r="W59" s="5"/>
      <c r="X59" s="5"/>
      <c r="Y59" s="5"/>
      <c r="Z59" s="5"/>
    </row>
    <row r="60" spans="1:26" ht="24.75" customHeight="1" x14ac:dyDescent="0.25">
      <c r="A60" s="51"/>
      <c r="B60" s="47"/>
      <c r="C60" s="47"/>
      <c r="D60" s="48"/>
      <c r="E60" s="48"/>
      <c r="F60" s="49"/>
      <c r="G60" s="49"/>
      <c r="H60" s="49"/>
      <c r="I60" s="52"/>
      <c r="J60" s="52"/>
      <c r="K60" s="52"/>
      <c r="L60" s="52"/>
      <c r="M60" s="53"/>
      <c r="N60" s="49"/>
      <c r="O60" s="49"/>
      <c r="P60" s="50"/>
      <c r="Q60" s="50"/>
      <c r="R60" s="5"/>
      <c r="S60" s="5"/>
      <c r="T60" s="5"/>
      <c r="U60" s="5"/>
      <c r="V60" s="5"/>
      <c r="W60" s="5"/>
      <c r="X60" s="5"/>
      <c r="Y60" s="5"/>
      <c r="Z60" s="5"/>
    </row>
    <row r="61" spans="1:26" ht="24.75" customHeight="1" x14ac:dyDescent="0.25">
      <c r="A61" s="51"/>
      <c r="B61" s="47"/>
      <c r="C61" s="47"/>
      <c r="D61" s="48"/>
      <c r="E61" s="48"/>
      <c r="F61" s="49"/>
      <c r="G61" s="49"/>
      <c r="H61" s="49"/>
      <c r="I61" s="52"/>
      <c r="J61" s="52"/>
      <c r="K61" s="52"/>
      <c r="L61" s="52"/>
      <c r="M61" s="53"/>
      <c r="N61" s="49"/>
      <c r="O61" s="49"/>
      <c r="P61" s="50"/>
      <c r="Q61" s="50"/>
      <c r="R61" s="5"/>
      <c r="S61" s="5"/>
      <c r="T61" s="5"/>
      <c r="U61" s="5"/>
      <c r="V61" s="5"/>
      <c r="W61" s="5"/>
      <c r="X61" s="5"/>
      <c r="Y61" s="5"/>
      <c r="Z61" s="5"/>
    </row>
    <row r="62" spans="1:26" ht="24.75" customHeight="1" x14ac:dyDescent="0.25">
      <c r="A62" s="51"/>
      <c r="B62" s="47"/>
      <c r="C62" s="47"/>
      <c r="D62" s="48"/>
      <c r="E62" s="48"/>
      <c r="F62" s="49"/>
      <c r="G62" s="49"/>
      <c r="H62" s="49"/>
      <c r="I62" s="52"/>
      <c r="J62" s="52"/>
      <c r="K62" s="52"/>
      <c r="L62" s="52"/>
      <c r="M62" s="53"/>
      <c r="N62" s="49"/>
      <c r="O62" s="49"/>
      <c r="P62" s="50"/>
      <c r="Q62" s="50"/>
      <c r="R62" s="5"/>
      <c r="S62" s="5"/>
      <c r="T62" s="5"/>
      <c r="U62" s="5"/>
      <c r="V62" s="5"/>
      <c r="W62" s="5"/>
      <c r="X62" s="5"/>
      <c r="Y62" s="5"/>
      <c r="Z62" s="5"/>
    </row>
    <row r="63" spans="1:26" ht="24.75" customHeight="1" x14ac:dyDescent="0.25">
      <c r="A63" s="51"/>
      <c r="B63" s="47"/>
      <c r="C63" s="47"/>
      <c r="D63" s="48"/>
      <c r="E63" s="48"/>
      <c r="F63" s="49"/>
      <c r="G63" s="49"/>
      <c r="H63" s="49"/>
      <c r="I63" s="52"/>
      <c r="J63" s="52"/>
      <c r="K63" s="52"/>
      <c r="L63" s="52"/>
      <c r="M63" s="53"/>
      <c r="N63" s="49"/>
      <c r="O63" s="49"/>
      <c r="P63" s="50"/>
      <c r="Q63" s="50"/>
      <c r="R63" s="5"/>
      <c r="S63" s="5"/>
      <c r="T63" s="5"/>
      <c r="U63" s="5"/>
      <c r="V63" s="5"/>
      <c r="W63" s="5"/>
      <c r="X63" s="5"/>
      <c r="Y63" s="5"/>
      <c r="Z63" s="5"/>
    </row>
  </sheetData>
  <conditionalFormatting sqref="P6">
    <cfRule type="cellIs" dxfId="39" priority="46" operator="equal">
      <formula>"Especifique a fonte"</formula>
    </cfRule>
  </conditionalFormatting>
  <conditionalFormatting sqref="H6">
    <cfRule type="cellIs" dxfId="38" priority="43" operator="equal">
      <formula>"Especificar nesta cél. o nome do órgão ou entidade"</formula>
    </cfRule>
  </conditionalFormatting>
  <conditionalFormatting sqref="H24:H26 H44:H47 H36:H37 H6:H16">
    <cfRule type="cellIs" dxfId="37" priority="42" operator="equal">
      <formula>"Especificar nesta cél. o nome do órgão ou entidade"</formula>
    </cfRule>
  </conditionalFormatting>
  <conditionalFormatting sqref="H16:H22">
    <cfRule type="cellIs" dxfId="36" priority="40" operator="equal">
      <formula>"Especificar nesta cél. o nome do órgão ou entidade"</formula>
    </cfRule>
  </conditionalFormatting>
  <conditionalFormatting sqref="H26:H30">
    <cfRule type="cellIs" dxfId="35" priority="39" operator="equal">
      <formula>"Especificar nesta cél. o nome do órgão ou entidade"</formula>
    </cfRule>
  </conditionalFormatting>
  <conditionalFormatting sqref="H31">
    <cfRule type="cellIs" dxfId="34" priority="38" operator="equal">
      <formula>"Especificar nesta cél. o nome do órgão ou entidade"</formula>
    </cfRule>
  </conditionalFormatting>
  <conditionalFormatting sqref="H31:H34">
    <cfRule type="cellIs" dxfId="33" priority="37" operator="equal">
      <formula>"Especificar nesta cél. o nome do órgão ou entidade"</formula>
    </cfRule>
  </conditionalFormatting>
  <conditionalFormatting sqref="H34:H36">
    <cfRule type="cellIs" dxfId="32" priority="36" operator="equal">
      <formula>"Especificar nesta cél. o nome do órgão ou entidade"</formula>
    </cfRule>
  </conditionalFormatting>
  <conditionalFormatting sqref="H37:H41">
    <cfRule type="cellIs" dxfId="31" priority="35" operator="equal">
      <formula>"Especificar nesta cél. o nome do órgão ou entidade"</formula>
    </cfRule>
  </conditionalFormatting>
  <conditionalFormatting sqref="H40:H44">
    <cfRule type="cellIs" dxfId="30" priority="34" operator="equal">
      <formula>"Especificar nesta cél. o nome do órgão ou entidade"</formula>
    </cfRule>
  </conditionalFormatting>
  <conditionalFormatting sqref="H47:H52">
    <cfRule type="cellIs" dxfId="29" priority="33" operator="equal">
      <formula>"Especificar nesta cél. o nome do órgão ou entidade"</formula>
    </cfRule>
  </conditionalFormatting>
  <conditionalFormatting sqref="H52:H57">
    <cfRule type="cellIs" dxfId="28" priority="32" operator="equal">
      <formula>"Especificar nesta cél. o nome do órgão ou entidade"</formula>
    </cfRule>
  </conditionalFormatting>
  <conditionalFormatting sqref="H57:H58">
    <cfRule type="cellIs" dxfId="27" priority="31" operator="equal">
      <formula>"Especificar nesta cél. o nome do órgão ou entidade"</formula>
    </cfRule>
  </conditionalFormatting>
  <conditionalFormatting sqref="H23">
    <cfRule type="cellIs" dxfId="26" priority="30" operator="equal">
      <formula>"Especificar nesta cél. o nome do órgão ou entidade"</formula>
    </cfRule>
  </conditionalFormatting>
  <conditionalFormatting sqref="H24">
    <cfRule type="cellIs" dxfId="25" priority="29" operator="equal">
      <formula>"Especificar nesta cél. o nome do órgão ou entidade"</formula>
    </cfRule>
  </conditionalFormatting>
  <conditionalFormatting sqref="H29:H30">
    <cfRule type="cellIs" dxfId="24" priority="28" operator="equal">
      <formula>"Especificar nesta cél. o nome do órgão ou entidade"</formula>
    </cfRule>
  </conditionalFormatting>
  <conditionalFormatting sqref="H22">
    <cfRule type="cellIs" dxfId="23" priority="27" operator="equal">
      <formula>"Especificar nesta cél. o nome do órgão ou entidade"</formula>
    </cfRule>
  </conditionalFormatting>
  <conditionalFormatting sqref="H23">
    <cfRule type="cellIs" dxfId="22" priority="26" operator="equal">
      <formula>"Especificar nesta cél. o nome do órgão ou entidade"</formula>
    </cfRule>
  </conditionalFormatting>
  <conditionalFormatting sqref="O6:O58">
    <cfRule type="cellIs" dxfId="21" priority="25" operator="equal">
      <formula>"Especifique a fonte aqui"</formula>
    </cfRule>
  </conditionalFormatting>
  <conditionalFormatting sqref="P11">
    <cfRule type="cellIs" dxfId="20" priority="6" operator="equal">
      <formula>"Especifique a fonte"</formula>
    </cfRule>
  </conditionalFormatting>
  <conditionalFormatting sqref="P14">
    <cfRule type="cellIs" dxfId="19" priority="5" operator="equal">
      <formula>"Especifique a fonte"</formula>
    </cfRule>
  </conditionalFormatting>
  <conditionalFormatting sqref="P25">
    <cfRule type="cellIs" dxfId="18" priority="4" operator="equal">
      <formula>"Especifique a fonte"</formula>
    </cfRule>
  </conditionalFormatting>
  <conditionalFormatting sqref="P35">
    <cfRule type="cellIs" dxfId="17" priority="3" operator="equal">
      <formula>"Especifique a fonte"</formula>
    </cfRule>
  </conditionalFormatting>
  <conditionalFormatting sqref="P38">
    <cfRule type="cellIs" dxfId="16" priority="2" operator="equal">
      <formula>"Especifique a fonte"</formula>
    </cfRule>
  </conditionalFormatting>
  <conditionalFormatting sqref="P54">
    <cfRule type="cellIs" dxfId="15" priority="1" operator="equal">
      <formula>"Especifique a fonte"</formula>
    </cfRule>
  </conditionalFormatting>
  <dataValidations count="2">
    <dataValidation type="decimal" allowBlank="1" showInputMessage="1" showErrorMessage="1" error="Somente números são permitidos" sqref="I6:L58" xr:uid="{00000000-0002-0000-0000-000000000000}">
      <formula1>0</formula1>
      <formula2>9.99999999999999E+30</formula2>
    </dataValidation>
    <dataValidation allowBlank="1" showInputMessage="1" showErrorMessage="1" prompt="Especificar o nome do órgão ou entidade responsável pela execução da ação. Ex: DAEE, CETESB, etc" sqref="H6:H58" xr:uid="{00000000-0002-0000-0000-000001000000}"/>
  </dataValidations>
  <printOptions horizontalCentered="1"/>
  <pageMargins left="0.23622047244094491" right="0.23622047244094491" top="0.74803149606299213" bottom="0.74803149606299213" header="0" footer="0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" operator="equal" id="{DB53EA0F-70F0-4394-9ED6-E8DA1DCE85CE}">
            <xm:f>'\CBH-RB\Plano 2020-2023\Formato da CRHi\Versão 04.12.19\[5_Planilha_PAPI_2020_2023_v05_12_2019.xlsx]Operacional'!#REF!</xm:f>
            <x14:dxf>
              <fill>
                <patternFill>
                  <bgColor rgb="FFFBD64F"/>
                </patternFill>
              </fill>
            </x14:dxf>
          </x14:cfRule>
          <x14:cfRule type="cellIs" priority="23" operator="equal" id="{A98CB235-43F5-469F-BF53-863ABA33CDFE}">
            <xm:f>'\CBH-RB\Plano 2020-2023\Formato da CRHi\Versão 04.12.19\[5_Planilha_PAPI_2020_2023_v05_12_2019.xlsx]Operacional'!#REF!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4" operator="equal" id="{9A1B0EEE-F66E-4BC8-B701-B8032BD04F86}">
            <xm:f>'\CBH-RB\Plano 2020-2023\Formato da CRHi\Versão 04.12.19\[5_Planilha_PAPI_2020_2023_v05_12_2019.xlsx]Operacional'!#REF!</xm:f>
            <x14:dxf>
              <fill>
                <patternFill>
                  <bgColor theme="9" tint="0.79998168889431442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cellIs" priority="19" operator="equal" id="{1C5A101E-C7CC-48DE-90A2-2929F071C418}">
            <xm:f>'\CBH-RB\Plano 2020-2023\Formato da CRHi\Versão 04.12.19\[5_Planilha_PAPI_2020_2023_v05_12_2019.xlsx]Operacional'!#REF!</xm:f>
            <x14:dxf>
              <fill>
                <patternFill>
                  <bgColor rgb="FFFBD64F"/>
                </patternFill>
              </fill>
            </x14:dxf>
          </x14:cfRule>
          <x14:cfRule type="cellIs" priority="20" operator="equal" id="{0AE7E40A-9A92-4524-8947-EA61A6AE2516}">
            <xm:f>'\CBH-RB\Plano 2020-2023\Formato da CRHi\Versão 04.12.19\[5_Planilha_PAPI_2020_2023_v05_12_2019.xlsx]Operacional'!#REF!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1" operator="equal" id="{42863DBA-3954-4EFB-99DE-21C08DD266CD}">
            <xm:f>'\CBH-RB\Plano 2020-2023\Formato da CRHi\Versão 04.12.19\[5_Planilha_PAPI_2020_2023_v05_12_2019.xlsx]Operacional'!#REF!</xm:f>
            <x14:dxf>
              <fill>
                <patternFill>
                  <bgColor theme="9" tint="0.79998168889431442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ellIs" priority="16" operator="equal" id="{C4D2A28C-0A48-42D5-86B2-7D74428EF5B4}">
            <xm:f>'\CBH-RB\Plano 2020-2023\Formato da CRHi\Versão 04.12.19\[5_Planilha_PAPI_2020_2023_v05_12_2019.xlsx]Operacional'!#REF!</xm:f>
            <x14:dxf>
              <fill>
                <patternFill>
                  <bgColor rgb="FFFBD64F"/>
                </patternFill>
              </fill>
            </x14:dxf>
          </x14:cfRule>
          <x14:cfRule type="cellIs" priority="17" operator="equal" id="{D8EA304F-9E93-4AAC-B48E-53D9D7909A08}">
            <xm:f>'\CBH-RB\Plano 2020-2023\Formato da CRHi\Versão 04.12.19\[5_Planilha_PAPI_2020_2023_v05_12_2019.xlsx]Operacional'!#REF!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28DB32F3-BA35-425A-A00C-CC07D360F3BD}">
            <xm:f>'\CBH-RB\Plano 2020-2023\Formato da CRHi\Versão 04.12.19\[5_Planilha_PAPI_2020_2023_v05_12_2019.xlsx]Operacional'!#REF!</xm:f>
            <x14:dxf>
              <fill>
                <patternFill>
                  <bgColor theme="9" tint="0.79998168889431442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cellIs" priority="13" operator="equal" id="{2E2A87D1-B86F-47B4-8041-8EC983AE2BD1}">
            <xm:f>'\CBH-RB\Plano 2020-2023\Formato da CRHi\Versão 04.12.19\[5_Planilha_PAPI_2020_2023_v05_12_2019.xlsx]Operacional'!#REF!</xm:f>
            <x14:dxf>
              <fill>
                <patternFill>
                  <bgColor rgb="FFFBD64F"/>
                </patternFill>
              </fill>
            </x14:dxf>
          </x14:cfRule>
          <x14:cfRule type="cellIs" priority="14" operator="equal" id="{5724DAF5-8CF0-4F80-B339-095AA1CBD0EB}">
            <xm:f>'\CBH-RB\Plano 2020-2023\Formato da CRHi\Versão 04.12.19\[5_Planilha_PAPI_2020_2023_v05_12_2019.xlsx]Operacional'!#REF!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5" operator="equal" id="{A7E98B4A-11F5-4A43-98AD-2EEB279A4935}">
            <xm:f>'\CBH-RB\Plano 2020-2023\Formato da CRHi\Versão 04.12.19\[5_Planilha_PAPI_2020_2023_v05_12_2019.xlsx]Operacional'!#REF!</xm:f>
            <x14:dxf>
              <fill>
                <patternFill>
                  <bgColor theme="9" tint="0.79998168889431442"/>
                </patternFill>
              </fill>
            </x14:dxf>
          </x14:cfRule>
          <xm:sqref>F29:F30</xm:sqref>
        </x14:conditionalFormatting>
        <x14:conditionalFormatting xmlns:xm="http://schemas.microsoft.com/office/excel/2006/main">
          <x14:cfRule type="cellIs" priority="10" operator="equal" id="{62DCDDC9-8BC8-4B95-A6D6-C681525D97D2}">
            <xm:f>'\CBH-RB\Plano 2020-2023\Formato da CRHi\Versão 04.12.19\[5_Planilha_PAPI_2020_2023_v05_12_2019.xlsx]Operacional'!#REF!</xm:f>
            <x14:dxf>
              <fill>
                <patternFill>
                  <bgColor rgb="FFFBD64F"/>
                </patternFill>
              </fill>
            </x14:dxf>
          </x14:cfRule>
          <x14:cfRule type="cellIs" priority="11" operator="equal" id="{092BBC0E-D6F8-4EF5-9402-060EC6C3BD70}">
            <xm:f>'\CBH-RB\Plano 2020-2023\Formato da CRHi\Versão 04.12.19\[5_Planilha_PAPI_2020_2023_v05_12_2019.xlsx]Operacional'!#REF!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0B7FCE32-F3D2-4A0B-A139-253B70A865EB}">
            <xm:f>'\CBH-RB\Plano 2020-2023\Formato da CRHi\Versão 04.12.19\[5_Planilha_PAPI_2020_2023_v05_12_2019.xlsx]Operacional'!#REF!</xm:f>
            <x14:dxf>
              <fill>
                <patternFill>
                  <bgColor theme="9" tint="0.79998168889431442"/>
                </patternFill>
              </fill>
            </x14:dxf>
          </x14:cfRule>
          <xm:sqref>F31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2000000}">
          <x14:formula1>
            <xm:f>Operacional!$G$1:$G$4</xm:f>
          </x14:formula1>
          <xm:sqref>G6:G58</xm:sqref>
        </x14:dataValidation>
        <x14:dataValidation type="list" allowBlank="1" showErrorMessage="1" xr:uid="{00000000-0002-0000-0000-000003000000}">
          <x14:formula1>
            <xm:f>Operacional!$F$1:$F$3</xm:f>
          </x14:formula1>
          <xm:sqref>N6:N58</xm:sqref>
        </x14:dataValidation>
        <x14:dataValidation type="list" allowBlank="1" showErrorMessage="1" xr:uid="{00000000-0002-0000-0000-000004000000}">
          <x14:formula1>
            <xm:f>Operacional!$B$1:$B$3</xm:f>
          </x14:formula1>
          <xm:sqref>F6:F58</xm:sqref>
        </x14:dataValidation>
        <x14:dataValidation type="list" allowBlank="1" showErrorMessage="1" xr:uid="{00000000-0002-0000-0000-000005000000}">
          <x14:formula1>
            <xm:f>Operacional!$A$1:$A$32</xm:f>
          </x14:formula1>
          <xm:sqref>A6:A58</xm:sqref>
        </x14:dataValidation>
        <x14:dataValidation type="list" allowBlank="1" showErrorMessage="1" xr:uid="{00000000-0002-0000-0000-000006000000}">
          <x14:formula1>
            <xm:f>Operacional!$E$1:$E$9</xm:f>
          </x14:formula1>
          <xm:sqref>D6:D58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8"/>
  <sheetViews>
    <sheetView topLeftCell="A4" zoomScaleNormal="100" workbookViewId="0">
      <selection activeCell="D30" sqref="D30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14" width="13.75" customWidth="1"/>
    <col min="15" max="26" width="7.75" customWidth="1"/>
  </cols>
  <sheetData>
    <row r="1" spans="1:26" ht="24.75" customHeight="1" x14ac:dyDescent="0.2">
      <c r="A1" s="99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6"/>
      <c r="O1" s="3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75" customHeight="1" x14ac:dyDescent="0.2">
      <c r="A2" s="9"/>
      <c r="B2" s="10"/>
      <c r="C2" s="100" t="s">
        <v>16</v>
      </c>
      <c r="D2" s="97"/>
      <c r="E2" s="97"/>
      <c r="F2" s="97"/>
      <c r="G2" s="97"/>
      <c r="H2" s="97"/>
      <c r="I2" s="97"/>
      <c r="J2" s="96"/>
      <c r="K2" s="12"/>
      <c r="L2" s="10"/>
      <c r="M2" s="13"/>
      <c r="N2" s="14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52.5" customHeight="1" x14ac:dyDescent="0.2">
      <c r="A3" s="15" t="s">
        <v>17</v>
      </c>
      <c r="B3" s="16" t="s">
        <v>18</v>
      </c>
      <c r="C3" s="17">
        <v>2020</v>
      </c>
      <c r="D3" s="17">
        <v>2020</v>
      </c>
      <c r="E3" s="18">
        <v>2021</v>
      </c>
      <c r="F3" s="18">
        <v>2021</v>
      </c>
      <c r="G3" s="21">
        <v>2022</v>
      </c>
      <c r="H3" s="21">
        <v>2022</v>
      </c>
      <c r="I3" s="23">
        <v>2023</v>
      </c>
      <c r="J3" s="23">
        <v>2023</v>
      </c>
      <c r="K3" s="15" t="s">
        <v>20</v>
      </c>
      <c r="L3" s="15" t="s">
        <v>21</v>
      </c>
      <c r="M3" s="25" t="s">
        <v>22</v>
      </c>
      <c r="N3" s="25" t="s">
        <v>23</v>
      </c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3.75" customHeight="1" x14ac:dyDescent="0.2">
      <c r="A4" s="28"/>
      <c r="B4" s="29"/>
      <c r="C4" s="30" t="s">
        <v>25</v>
      </c>
      <c r="D4" s="30" t="s">
        <v>26</v>
      </c>
      <c r="E4" s="30" t="s">
        <v>25</v>
      </c>
      <c r="F4" s="30" t="s">
        <v>26</v>
      </c>
      <c r="G4" s="30" t="s">
        <v>25</v>
      </c>
      <c r="H4" s="30" t="s">
        <v>26</v>
      </c>
      <c r="I4" s="30" t="s">
        <v>25</v>
      </c>
      <c r="J4" s="30" t="s">
        <v>26</v>
      </c>
      <c r="K4" s="28"/>
      <c r="L4" s="28"/>
      <c r="M4" s="32"/>
      <c r="N4" s="33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 x14ac:dyDescent="0.2">
      <c r="A5" s="34" t="s">
        <v>29</v>
      </c>
      <c r="B5" s="35" t="s">
        <v>31</v>
      </c>
      <c r="C5" s="36">
        <f>SUMIFS(PA!$I:$I,PA!$A:$A,$B5,PA!$N:$N,'PI Fehidro'!$C$4)</f>
        <v>886400</v>
      </c>
      <c r="D5" s="36">
        <f>SUMIFS(PA!$I:$I,PA!$A:$A,$B5,PA!$N:$N,'PI Fehidro'!$D$4)</f>
        <v>150000</v>
      </c>
      <c r="E5" s="36">
        <f>SUMIFS(PA!$J:$J,PA!$A:$A,$B5,PA!$N:$N,'PI Fehidro'!$E$4)</f>
        <v>300000</v>
      </c>
      <c r="F5" s="36">
        <f>SUMIFS(PA!$J:$J,PA!$A:$A,$B5,PA!$N:$N,'PI Fehidro'!$F$4)</f>
        <v>330000</v>
      </c>
      <c r="G5" s="36">
        <f>SUMIFS(PA!$K:$K,PA!$A:$A,$B5,PA!$N:$N,'PI Fehidro'!$G$4)</f>
        <v>350000</v>
      </c>
      <c r="H5" s="36">
        <f>SUMIFS(PA!$K:$K,PA!$A:$A,$B5,PA!$N:$N,'PI Fehidro'!$H$4)</f>
        <v>550000</v>
      </c>
      <c r="I5" s="36">
        <f>SUMIFS(PA!$L:$L,PA!$A:$A,$B5,PA!$N:$N,'PI Fehidro'!$I$4)</f>
        <v>350000</v>
      </c>
      <c r="J5" s="36">
        <f>SUMIFS(PA!$L:$L,PA!$A:$A,$B5,PA!$N:$N,'PI Fehidro'!$J$4)</f>
        <v>0</v>
      </c>
      <c r="K5" s="40">
        <f t="shared" ref="K5:L5" si="0">C5+E5+G5+I5</f>
        <v>1886400</v>
      </c>
      <c r="L5" s="40">
        <f t="shared" si="0"/>
        <v>1030000</v>
      </c>
      <c r="M5" s="42">
        <f t="shared" ref="M5:M36" si="1">IFERROR((K5+L5)/$K$38,"")</f>
        <v>9.9560301507537682E-2</v>
      </c>
      <c r="N5" s="101">
        <f>SUM(M5:M11)</f>
        <v>0.12550524360935111</v>
      </c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0" customHeight="1" x14ac:dyDescent="0.2">
      <c r="A6" s="34" t="s">
        <v>29</v>
      </c>
      <c r="B6" s="35" t="s">
        <v>36</v>
      </c>
      <c r="C6" s="36">
        <f>SUMIFS(PA!$I:$I,PA!$A:$A,$B6,PA!$N:$N,'PI Fehidro'!$C$4)</f>
        <v>0</v>
      </c>
      <c r="D6" s="36">
        <f>SUMIFS(PA!$I:$I,PA!$A:$A,$B6,PA!$N:$N,'PI Fehidro'!$D$4)</f>
        <v>0</v>
      </c>
      <c r="E6" s="36">
        <f>SUMIFS(PA!$J:$J,PA!$A:$A,$B6,PA!$N:$N,'PI Fehidro'!$E$4)</f>
        <v>0</v>
      </c>
      <c r="F6" s="36">
        <f>SUMIFS(PA!$J:$J,PA!$A:$A,$B6,PA!$N:$N,'PI Fehidro'!$F$4)</f>
        <v>0</v>
      </c>
      <c r="G6" s="36">
        <f>SUMIFS(PA!$K:$K,PA!$A:$A,$B6,PA!$N:$N,'PI Fehidro'!$G$4)</f>
        <v>0</v>
      </c>
      <c r="H6" s="36">
        <f>SUMIFS(PA!$K:$K,PA!$A:$A,$B6,PA!$N:$N,'PI Fehidro'!$H$4)</f>
        <v>0</v>
      </c>
      <c r="I6" s="36">
        <f>SUMIFS(PA!$L:$L,PA!$A:$A,$B6,PA!$N:$N,'PI Fehidro'!$I$4)</f>
        <v>0</v>
      </c>
      <c r="J6" s="36">
        <f>SUMIFS(PA!$L:$L,PA!$A:$A,$B6,PA!$N:$N,'PI Fehidro'!$J$4)</f>
        <v>0</v>
      </c>
      <c r="K6" s="40">
        <f t="shared" ref="K6:L6" si="2">C6+E6+G6+I6</f>
        <v>0</v>
      </c>
      <c r="L6" s="40">
        <f t="shared" si="2"/>
        <v>0</v>
      </c>
      <c r="M6" s="42">
        <f t="shared" si="1"/>
        <v>0</v>
      </c>
      <c r="N6" s="93"/>
      <c r="O6" s="3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 x14ac:dyDescent="0.2">
      <c r="A7" s="34" t="s">
        <v>29</v>
      </c>
      <c r="B7" s="35" t="s">
        <v>37</v>
      </c>
      <c r="C7" s="36">
        <f>SUMIFS(PA!$I:$I,PA!$A:$A,$B7,PA!$N:$N,'PI Fehidro'!$C$4)</f>
        <v>0</v>
      </c>
      <c r="D7" s="36">
        <f>SUMIFS(PA!$I:$I,PA!$A:$A,$B7,PA!$N:$N,'PI Fehidro'!$D$4)</f>
        <v>0</v>
      </c>
      <c r="E7" s="36">
        <f>SUMIFS(PA!$J:$J,PA!$A:$A,$B7,PA!$N:$N,'PI Fehidro'!$E$4)</f>
        <v>0</v>
      </c>
      <c r="F7" s="36">
        <f>SUMIFS(PA!$J:$J,PA!$A:$A,$B7,PA!$N:$N,'PI Fehidro'!$F$4)</f>
        <v>0</v>
      </c>
      <c r="G7" s="36">
        <f>SUMIFS(PA!$K:$K,PA!$A:$A,$B7,PA!$N:$N,'PI Fehidro'!$G$4)</f>
        <v>0</v>
      </c>
      <c r="H7" s="36">
        <f>SUMIFS(PA!$K:$K,PA!$A:$A,$B7,PA!$N:$N,'PI Fehidro'!$H$4)</f>
        <v>0</v>
      </c>
      <c r="I7" s="36">
        <f>SUMIFS(PA!$L:$L,PA!$A:$A,$B7,PA!$N:$N,'PI Fehidro'!$I$4)</f>
        <v>0</v>
      </c>
      <c r="J7" s="36">
        <f>SUMIFS(PA!$L:$L,PA!$A:$A,$B7,PA!$N:$N,'PI Fehidro'!$J$4)</f>
        <v>260000</v>
      </c>
      <c r="K7" s="40">
        <f t="shared" ref="K7:L7" si="3">C7+E7+G7+I7</f>
        <v>0</v>
      </c>
      <c r="L7" s="40">
        <f t="shared" si="3"/>
        <v>260000</v>
      </c>
      <c r="M7" s="42">
        <f t="shared" si="1"/>
        <v>8.8759012453572209E-3</v>
      </c>
      <c r="N7" s="9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">
      <c r="A8" s="34" t="s">
        <v>29</v>
      </c>
      <c r="B8" s="35" t="s">
        <v>38</v>
      </c>
      <c r="C8" s="36">
        <f>SUMIFS(PA!$I:$I,PA!$A:$A,$B8,PA!$N:$N,'PI Fehidro'!$C$4)</f>
        <v>0</v>
      </c>
      <c r="D8" s="36">
        <f>SUMIFS(PA!$I:$I,PA!$A:$A,$B8,PA!$N:$N,'PI Fehidro'!$D$4)</f>
        <v>0</v>
      </c>
      <c r="E8" s="36">
        <f>SUMIFS(PA!$J:$J,PA!$A:$A,$B8,PA!$N:$N,'PI Fehidro'!$E$4)</f>
        <v>250000</v>
      </c>
      <c r="F8" s="36">
        <f>SUMIFS(PA!$J:$J,PA!$A:$A,$B8,PA!$N:$N,'PI Fehidro'!$F$4)</f>
        <v>0</v>
      </c>
      <c r="G8" s="36">
        <f>SUMIFS(PA!$K:$K,PA!$A:$A,$B8,PA!$N:$N,'PI Fehidro'!$G$4)</f>
        <v>250000</v>
      </c>
      <c r="H8" s="36">
        <f>SUMIFS(PA!$K:$K,PA!$A:$A,$B8,PA!$N:$N,'PI Fehidro'!$H$4)</f>
        <v>0</v>
      </c>
      <c r="I8" s="36">
        <f>SUMIFS(PA!$L:$L,PA!$A:$A,$B8,PA!$N:$N,'PI Fehidro'!$I$4)</f>
        <v>0</v>
      </c>
      <c r="J8" s="36">
        <f>SUMIFS(PA!$L:$L,PA!$A:$A,$B8,PA!$N:$N,'PI Fehidro'!$J$4)</f>
        <v>0</v>
      </c>
      <c r="K8" s="40">
        <f t="shared" ref="K8:L8" si="4">C8+E8+G8+I8</f>
        <v>500000</v>
      </c>
      <c r="L8" s="40">
        <f t="shared" si="4"/>
        <v>0</v>
      </c>
      <c r="M8" s="42">
        <f t="shared" si="1"/>
        <v>1.7069040856456195E-2</v>
      </c>
      <c r="N8" s="93"/>
      <c r="O8" s="3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">
      <c r="A9" s="34" t="s">
        <v>29</v>
      </c>
      <c r="B9" s="35" t="s">
        <v>39</v>
      </c>
      <c r="C9" s="36">
        <f>SUMIFS(PA!$I:$I,PA!$A:$A,$B9,PA!$N:$N,'PI Fehidro'!$C$4)</f>
        <v>0</v>
      </c>
      <c r="D9" s="36">
        <f>SUMIFS(PA!$I:$I,PA!$A:$A,$B9,PA!$N:$N,'PI Fehidro'!$D$4)</f>
        <v>0</v>
      </c>
      <c r="E9" s="36">
        <f>SUMIFS(PA!$J:$J,PA!$A:$A,$B9,PA!$N:$N,'PI Fehidro'!$E$4)</f>
        <v>0</v>
      </c>
      <c r="F9" s="36">
        <f>SUMIFS(PA!$J:$J,PA!$A:$A,$B9,PA!$N:$N,'PI Fehidro'!$F$4)</f>
        <v>0</v>
      </c>
      <c r="G9" s="36">
        <f>SUMIFS(PA!$K:$K,PA!$A:$A,$B9,PA!$N:$N,'PI Fehidro'!$G$4)</f>
        <v>0</v>
      </c>
      <c r="H9" s="36">
        <f>SUMIFS(PA!$K:$K,PA!$A:$A,$B9,PA!$N:$N,'PI Fehidro'!$H$4)</f>
        <v>0</v>
      </c>
      <c r="I9" s="36">
        <f>SUMIFS(PA!$L:$L,PA!$A:$A,$B9,PA!$N:$N,'PI Fehidro'!$I$4)</f>
        <v>0</v>
      </c>
      <c r="J9" s="36">
        <f>SUMIFS(PA!$L:$L,PA!$A:$A,$B9,PA!$N:$N,'PI Fehidro'!$J$4)</f>
        <v>0</v>
      </c>
      <c r="K9" s="40">
        <f t="shared" ref="K9:L9" si="5">C9+E9+G9+I9</f>
        <v>0</v>
      </c>
      <c r="L9" s="40">
        <f t="shared" si="5"/>
        <v>0</v>
      </c>
      <c r="M9" s="42">
        <f t="shared" si="1"/>
        <v>0</v>
      </c>
      <c r="N9" s="93"/>
      <c r="O9" s="3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2">
      <c r="A10" s="34" t="s">
        <v>29</v>
      </c>
      <c r="B10" s="35" t="s">
        <v>40</v>
      </c>
      <c r="C10" s="36">
        <f>SUMIFS(PA!$I:$I,PA!$A:$A,$B10,PA!$N:$N,'PI Fehidro'!$C$4)</f>
        <v>0</v>
      </c>
      <c r="D10" s="36">
        <f>SUMIFS(PA!$I:$I,PA!$A:$A,$B10,PA!$N:$N,'PI Fehidro'!$D$4)</f>
        <v>0</v>
      </c>
      <c r="E10" s="36">
        <f>SUMIFS(PA!$J:$J,PA!$A:$A,$B10,PA!$N:$N,'PI Fehidro'!$E$4)</f>
        <v>0</v>
      </c>
      <c r="F10" s="36">
        <f>SUMIFS(PA!$J:$J,PA!$A:$A,$B10,PA!$N:$N,'PI Fehidro'!$F$4)</f>
        <v>0</v>
      </c>
      <c r="G10" s="36">
        <f>SUMIFS(PA!$K:$K,PA!$A:$A,$B10,PA!$N:$N,'PI Fehidro'!$G$4)</f>
        <v>0</v>
      </c>
      <c r="H10" s="36">
        <f>SUMIFS(PA!$K:$K,PA!$A:$A,$B10,PA!$N:$N,'PI Fehidro'!$H$4)</f>
        <v>0</v>
      </c>
      <c r="I10" s="36">
        <f>SUMIFS(PA!$L:$L,PA!$A:$A,$B10,PA!$N:$N,'PI Fehidro'!$I$4)</f>
        <v>0</v>
      </c>
      <c r="J10" s="36">
        <f>SUMIFS(PA!$L:$L,PA!$A:$A,$B10,PA!$N:$N,'PI Fehidro'!$J$4)</f>
        <v>0</v>
      </c>
      <c r="K10" s="40">
        <f t="shared" ref="K10:L10" si="6">C10+E10+G10+I10</f>
        <v>0</v>
      </c>
      <c r="L10" s="40">
        <f t="shared" si="6"/>
        <v>0</v>
      </c>
      <c r="M10" s="42">
        <f t="shared" si="1"/>
        <v>0</v>
      </c>
      <c r="N10" s="93"/>
      <c r="O10" s="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">
      <c r="A11" s="34" t="s">
        <v>29</v>
      </c>
      <c r="B11" s="35" t="s">
        <v>41</v>
      </c>
      <c r="C11" s="36">
        <f>SUMIFS(PA!$I:$I,PA!$A:$A,$B11,PA!$N:$N,'PI Fehidro'!$C$4)</f>
        <v>0</v>
      </c>
      <c r="D11" s="36">
        <f>SUMIFS(PA!$I:$I,PA!$A:$A,$B11,PA!$N:$N,'PI Fehidro'!$D$4)</f>
        <v>0</v>
      </c>
      <c r="E11" s="36">
        <f>SUMIFS(PA!$J:$J,PA!$A:$A,$B11,PA!$N:$N,'PI Fehidro'!$E$4)</f>
        <v>0</v>
      </c>
      <c r="F11" s="36">
        <f>SUMIFS(PA!$J:$J,PA!$A:$A,$B11,PA!$N:$N,'PI Fehidro'!$F$4)</f>
        <v>0</v>
      </c>
      <c r="G11" s="36">
        <f>SUMIFS(PA!$K:$K,PA!$A:$A,$B11,PA!$N:$N,'PI Fehidro'!$G$4)</f>
        <v>0</v>
      </c>
      <c r="H11" s="36">
        <f>SUMIFS(PA!$K:$K,PA!$A:$A,$B11,PA!$N:$N,'PI Fehidro'!$H$4)</f>
        <v>0</v>
      </c>
      <c r="I11" s="36">
        <f>SUMIFS(PA!$L:$L,PA!$A:$A,$B11,PA!$N:$N,'PI Fehidro'!$I$4)</f>
        <v>0</v>
      </c>
      <c r="J11" s="36">
        <f>SUMIFS(PA!$L:$L,PA!$A:$A,$B11,PA!$N:$N,'PI Fehidro'!$J$4)</f>
        <v>0</v>
      </c>
      <c r="K11" s="40">
        <f t="shared" ref="K11:L11" si="7">C11+E11+G11+I11</f>
        <v>0</v>
      </c>
      <c r="L11" s="40">
        <f t="shared" si="7"/>
        <v>0</v>
      </c>
      <c r="M11" s="42">
        <f t="shared" si="1"/>
        <v>0</v>
      </c>
      <c r="N11" s="94"/>
      <c r="O11" s="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x14ac:dyDescent="0.2">
      <c r="A12" s="34" t="s">
        <v>42</v>
      </c>
      <c r="B12" s="35" t="s">
        <v>43</v>
      </c>
      <c r="C12" s="36">
        <f>SUMIFS(PA!$I:$I,PA!$A:$A,$B12,PA!$N:$N,'PI Fehidro'!$C$4)</f>
        <v>0</v>
      </c>
      <c r="D12" s="36">
        <f>SUMIFS(PA!$I:$I,PA!$A:$A,$B12,PA!$N:$N,'PI Fehidro'!$D$4)</f>
        <v>0</v>
      </c>
      <c r="E12" s="36">
        <f>SUMIFS(PA!$J:$J,PA!$A:$A,$B12,PA!$N:$N,'PI Fehidro'!$E$4)</f>
        <v>0</v>
      </c>
      <c r="F12" s="36">
        <f>SUMIFS(PA!$J:$J,PA!$A:$A,$B12,PA!$N:$N,'PI Fehidro'!$F$4)</f>
        <v>0</v>
      </c>
      <c r="G12" s="36">
        <f>SUMIFS(PA!$K:$K,PA!$A:$A,$B12,PA!$N:$N,'PI Fehidro'!$G$4)</f>
        <v>0</v>
      </c>
      <c r="H12" s="36">
        <f>SUMIFS(PA!$K:$K,PA!$A:$A,$B12,PA!$N:$N,'PI Fehidro'!$H$4)</f>
        <v>0</v>
      </c>
      <c r="I12" s="36">
        <f>SUMIFS(PA!$L:$L,PA!$A:$A,$B12,PA!$N:$N,'PI Fehidro'!$I$4)</f>
        <v>0</v>
      </c>
      <c r="J12" s="36">
        <f>SUMIFS(PA!$L:$L,PA!$A:$A,$B12,PA!$N:$N,'PI Fehidro'!$J$4)</f>
        <v>0</v>
      </c>
      <c r="K12" s="40">
        <f t="shared" ref="K12:L12" si="8">C12+E12+G12+I12</f>
        <v>0</v>
      </c>
      <c r="L12" s="40">
        <f t="shared" si="8"/>
        <v>0</v>
      </c>
      <c r="M12" s="42">
        <f t="shared" si="1"/>
        <v>0</v>
      </c>
      <c r="N12" s="92">
        <f>SUM(M12:M17)</f>
        <v>2.457941883329692E-2</v>
      </c>
      <c r="O12" s="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2">
      <c r="A13" s="34" t="s">
        <v>42</v>
      </c>
      <c r="B13" s="35" t="s">
        <v>44</v>
      </c>
      <c r="C13" s="36">
        <f>SUMIFS(PA!$I:$I,PA!$A:$A,$B13,PA!$N:$N,'PI Fehidro'!$C$4)</f>
        <v>0</v>
      </c>
      <c r="D13" s="36">
        <f>SUMIFS(PA!$I:$I,PA!$A:$A,$B13,PA!$N:$N,'PI Fehidro'!$D$4)</f>
        <v>0</v>
      </c>
      <c r="E13" s="36">
        <f>SUMIFS(PA!$J:$J,PA!$A:$A,$B13,PA!$N:$N,'PI Fehidro'!$E$4)</f>
        <v>0</v>
      </c>
      <c r="F13" s="36">
        <f>SUMIFS(PA!$J:$J,PA!$A:$A,$B13,PA!$N:$N,'PI Fehidro'!$F$4)</f>
        <v>150000</v>
      </c>
      <c r="G13" s="36">
        <f>SUMIFS(PA!$K:$K,PA!$A:$A,$B13,PA!$N:$N,'PI Fehidro'!$G$4)</f>
        <v>0</v>
      </c>
      <c r="H13" s="36">
        <f>SUMIFS(PA!$K:$K,PA!$A:$A,$B13,PA!$N:$N,'PI Fehidro'!$H$4)</f>
        <v>150000</v>
      </c>
      <c r="I13" s="36">
        <f>SUMIFS(PA!$L:$L,PA!$A:$A,$B13,PA!$N:$N,'PI Fehidro'!$I$4)</f>
        <v>0</v>
      </c>
      <c r="J13" s="36">
        <f>SUMIFS(PA!$L:$L,PA!$A:$A,$B13,PA!$N:$N,'PI Fehidro'!$J$4)</f>
        <v>150000</v>
      </c>
      <c r="K13" s="40">
        <f t="shared" ref="K13:L13" si="9">C13+E13+G13+I13</f>
        <v>0</v>
      </c>
      <c r="L13" s="40">
        <f t="shared" si="9"/>
        <v>450000</v>
      </c>
      <c r="M13" s="42">
        <f t="shared" si="1"/>
        <v>1.5362136770810575E-2</v>
      </c>
      <c r="N13" s="93"/>
      <c r="O13" s="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x14ac:dyDescent="0.2">
      <c r="A14" s="34" t="s">
        <v>42</v>
      </c>
      <c r="B14" s="35" t="s">
        <v>45</v>
      </c>
      <c r="C14" s="36">
        <f>SUMIFS(PA!$I:$I,PA!$A:$A,$B14,PA!$N:$N,'PI Fehidro'!$C$4)</f>
        <v>0</v>
      </c>
      <c r="D14" s="36">
        <f>SUMIFS(PA!$I:$I,PA!$A:$A,$B14,PA!$N:$N,'PI Fehidro'!$D$4)</f>
        <v>0</v>
      </c>
      <c r="E14" s="36">
        <f>SUMIFS(PA!$J:$J,PA!$A:$A,$B14,PA!$N:$N,'PI Fehidro'!$E$4)</f>
        <v>0</v>
      </c>
      <c r="F14" s="36">
        <f>SUMIFS(PA!$J:$J,PA!$A:$A,$B14,PA!$N:$N,'PI Fehidro'!$F$4)</f>
        <v>0</v>
      </c>
      <c r="G14" s="36">
        <f>SUMIFS(PA!$K:$K,PA!$A:$A,$B14,PA!$N:$N,'PI Fehidro'!$G$4)</f>
        <v>0</v>
      </c>
      <c r="H14" s="36">
        <f>SUMIFS(PA!$K:$K,PA!$A:$A,$B14,PA!$N:$N,'PI Fehidro'!$H$4)</f>
        <v>0</v>
      </c>
      <c r="I14" s="36">
        <f>SUMIFS(PA!$L:$L,PA!$A:$A,$B14,PA!$N:$N,'PI Fehidro'!$I$4)</f>
        <v>0</v>
      </c>
      <c r="J14" s="36">
        <f>SUMIFS(PA!$L:$L,PA!$A:$A,$B14,PA!$N:$N,'PI Fehidro'!$J$4)</f>
        <v>0</v>
      </c>
      <c r="K14" s="40">
        <f t="shared" ref="K14:L14" si="10">C14+E14+G14+I14</f>
        <v>0</v>
      </c>
      <c r="L14" s="40">
        <f t="shared" si="10"/>
        <v>0</v>
      </c>
      <c r="M14" s="42">
        <f t="shared" si="1"/>
        <v>0</v>
      </c>
      <c r="N14" s="93"/>
      <c r="O14" s="3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2">
      <c r="A15" s="34" t="s">
        <v>42</v>
      </c>
      <c r="B15" s="35" t="s">
        <v>46</v>
      </c>
      <c r="C15" s="36">
        <f>SUMIFS(PA!$I:$I,PA!$A:$A,$B15,PA!$N:$N,'PI Fehidro'!$C$4)</f>
        <v>0</v>
      </c>
      <c r="D15" s="36">
        <f>SUMIFS(PA!$I:$I,PA!$A:$A,$B15,PA!$N:$N,'PI Fehidro'!$D$4)</f>
        <v>0</v>
      </c>
      <c r="E15" s="36">
        <f>SUMIFS(PA!$J:$J,PA!$A:$A,$B15,PA!$N:$N,'PI Fehidro'!$E$4)</f>
        <v>0</v>
      </c>
      <c r="F15" s="36">
        <f>SUMIFS(PA!$J:$J,PA!$A:$A,$B15,PA!$N:$N,'PI Fehidro'!$F$4)</f>
        <v>0</v>
      </c>
      <c r="G15" s="36">
        <f>SUMIFS(PA!$K:$K,PA!$A:$A,$B15,PA!$N:$N,'PI Fehidro'!$G$4)</f>
        <v>0</v>
      </c>
      <c r="H15" s="36">
        <f>SUMIFS(PA!$K:$K,PA!$A:$A,$B15,PA!$N:$N,'PI Fehidro'!$H$4)</f>
        <v>0</v>
      </c>
      <c r="I15" s="36">
        <f>SUMIFS(PA!$L:$L,PA!$A:$A,$B15,PA!$N:$N,'PI Fehidro'!$I$4)</f>
        <v>0</v>
      </c>
      <c r="J15" s="36">
        <f>SUMIFS(PA!$L:$L,PA!$A:$A,$B15,PA!$N:$N,'PI Fehidro'!$J$4)</f>
        <v>0</v>
      </c>
      <c r="K15" s="40">
        <f t="shared" ref="K15:L15" si="11">C15+E15+G15+I15</f>
        <v>0</v>
      </c>
      <c r="L15" s="40">
        <f t="shared" si="11"/>
        <v>0</v>
      </c>
      <c r="M15" s="42">
        <f t="shared" si="1"/>
        <v>0</v>
      </c>
      <c r="N15" s="93"/>
      <c r="O15" s="3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x14ac:dyDescent="0.2">
      <c r="A16" s="34" t="s">
        <v>42</v>
      </c>
      <c r="B16" s="35" t="s">
        <v>47</v>
      </c>
      <c r="C16" s="36">
        <f>SUMIFS(PA!$I:$I,PA!$A:$A,$B16,PA!$N:$N,'PI Fehidro'!$C$4)</f>
        <v>0</v>
      </c>
      <c r="D16" s="36">
        <f>SUMIFS(PA!$I:$I,PA!$A:$A,$B16,PA!$N:$N,'PI Fehidro'!$D$4)</f>
        <v>0</v>
      </c>
      <c r="E16" s="36">
        <f>SUMIFS(PA!$J:$J,PA!$A:$A,$B16,PA!$N:$N,'PI Fehidro'!$E$4)</f>
        <v>0</v>
      </c>
      <c r="F16" s="36">
        <f>SUMIFS(PA!$J:$J,PA!$A:$A,$B16,PA!$N:$N,'PI Fehidro'!$F$4)</f>
        <v>0</v>
      </c>
      <c r="G16" s="36">
        <f>SUMIFS(PA!$K:$K,PA!$A:$A,$B16,PA!$N:$N,'PI Fehidro'!$G$4)</f>
        <v>0</v>
      </c>
      <c r="H16" s="36">
        <f>SUMIFS(PA!$K:$K,PA!$A:$A,$B16,PA!$N:$N,'PI Fehidro'!$H$4)</f>
        <v>0</v>
      </c>
      <c r="I16" s="36">
        <f>SUMIFS(PA!$L:$L,PA!$A:$A,$B16,PA!$N:$N,'PI Fehidro'!$I$4)</f>
        <v>0</v>
      </c>
      <c r="J16" s="36">
        <f>SUMIFS(PA!$L:$L,PA!$A:$A,$B16,PA!$N:$N,'PI Fehidro'!$J$4)</f>
        <v>0</v>
      </c>
      <c r="K16" s="40">
        <f t="shared" ref="K16:L16" si="12">C16+E16+G16+I16</f>
        <v>0</v>
      </c>
      <c r="L16" s="40">
        <f t="shared" si="12"/>
        <v>0</v>
      </c>
      <c r="M16" s="42">
        <f t="shared" si="1"/>
        <v>0</v>
      </c>
      <c r="N16" s="93"/>
      <c r="O16" s="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2">
      <c r="A17" s="34" t="s">
        <v>42</v>
      </c>
      <c r="B17" s="35" t="s">
        <v>48</v>
      </c>
      <c r="C17" s="36">
        <f>SUMIFS(PA!$I:$I,PA!$A:$A,$B17,PA!$N:$N,'PI Fehidro'!$C$4)</f>
        <v>0</v>
      </c>
      <c r="D17" s="36">
        <f>SUMIFS(PA!$I:$I,PA!$A:$A,$B17,PA!$N:$N,'PI Fehidro'!$D$4)</f>
        <v>0</v>
      </c>
      <c r="E17" s="36">
        <f>SUMIFS(PA!$J:$J,PA!$A:$A,$B17,PA!$N:$N,'PI Fehidro'!$E$4)</f>
        <v>0</v>
      </c>
      <c r="F17" s="36">
        <f>SUMIFS(PA!$J:$J,PA!$A:$A,$B17,PA!$N:$N,'PI Fehidro'!$F$4)</f>
        <v>270000</v>
      </c>
      <c r="G17" s="36">
        <f>SUMIFS(PA!$K:$K,PA!$A:$A,$B17,PA!$N:$N,'PI Fehidro'!$G$4)</f>
        <v>0</v>
      </c>
      <c r="H17" s="36">
        <f>SUMIFS(PA!$K:$K,PA!$A:$A,$B17,PA!$N:$N,'PI Fehidro'!$H$4)</f>
        <v>0</v>
      </c>
      <c r="I17" s="36">
        <f>SUMIFS(PA!$L:$L,PA!$A:$A,$B17,PA!$N:$N,'PI Fehidro'!$I$4)</f>
        <v>0</v>
      </c>
      <c r="J17" s="36">
        <f>SUMIFS(PA!$L:$L,PA!$A:$A,$B17,PA!$N:$N,'PI Fehidro'!$J$4)</f>
        <v>0</v>
      </c>
      <c r="K17" s="40">
        <f t="shared" ref="K17:L17" si="13">C17+E17+G17+I17</f>
        <v>0</v>
      </c>
      <c r="L17" s="40">
        <f t="shared" si="13"/>
        <v>270000</v>
      </c>
      <c r="M17" s="42">
        <f t="shared" si="1"/>
        <v>9.2172820624863445E-3</v>
      </c>
      <c r="N17" s="94"/>
      <c r="O17" s="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2">
      <c r="A18" s="34" t="s">
        <v>49</v>
      </c>
      <c r="B18" s="35" t="s">
        <v>50</v>
      </c>
      <c r="C18" s="36">
        <f>SUMIFS(PA!$I:$I,PA!$A:$A,$B18,PA!$N:$N,'PI Fehidro'!$C$4)</f>
        <v>0</v>
      </c>
      <c r="D18" s="36">
        <f>SUMIFS(PA!$I:$I,PA!$A:$A,$B18,PA!$N:$N,'PI Fehidro'!$D$4)</f>
        <v>2500000</v>
      </c>
      <c r="E18" s="36">
        <f>SUMIFS(PA!$J:$J,PA!$A:$A,$B18,PA!$N:$N,'PI Fehidro'!$E$4)</f>
        <v>0</v>
      </c>
      <c r="F18" s="36">
        <f>SUMIFS(PA!$J:$J,PA!$A:$A,$B18,PA!$N:$N,'PI Fehidro'!$F$4)</f>
        <v>2300000</v>
      </c>
      <c r="G18" s="36">
        <f>SUMIFS(PA!$K:$K,PA!$A:$A,$B18,PA!$N:$N,'PI Fehidro'!$G$4)</f>
        <v>0</v>
      </c>
      <c r="H18" s="36">
        <f>SUMIFS(PA!$K:$K,PA!$A:$A,$B18,PA!$N:$N,'PI Fehidro'!$H$4)</f>
        <v>2500000</v>
      </c>
      <c r="I18" s="36">
        <f>SUMIFS(PA!$L:$L,PA!$A:$A,$B18,PA!$N:$N,'PI Fehidro'!$I$4)</f>
        <v>0</v>
      </c>
      <c r="J18" s="36">
        <f>SUMIFS(PA!$L:$L,PA!$A:$A,$B18,PA!$N:$N,'PI Fehidro'!$J$4)</f>
        <v>2500000</v>
      </c>
      <c r="K18" s="40">
        <f t="shared" ref="K18:L18" si="14">C18+E18+G18+I18</f>
        <v>0</v>
      </c>
      <c r="L18" s="40">
        <f t="shared" si="14"/>
        <v>9800000</v>
      </c>
      <c r="M18" s="42">
        <f t="shared" si="1"/>
        <v>0.33455320078654138</v>
      </c>
      <c r="N18" s="92">
        <f>SUM(M18:M22)</f>
        <v>0.4647353615905615</v>
      </c>
      <c r="O18" s="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 customHeight="1" x14ac:dyDescent="0.2">
      <c r="A19" s="34" t="s">
        <v>49</v>
      </c>
      <c r="B19" s="35" t="s">
        <v>51</v>
      </c>
      <c r="C19" s="36">
        <f>SUMIFS(PA!$I:$I,PA!$A:$A,$B19,PA!$N:$N,'PI Fehidro'!$C$4)</f>
        <v>0</v>
      </c>
      <c r="D19" s="36">
        <f>SUMIFS(PA!$I:$I,PA!$A:$A,$B19,PA!$N:$N,'PI Fehidro'!$D$4)</f>
        <v>624400</v>
      </c>
      <c r="E19" s="36">
        <f>SUMIFS(PA!$J:$J,PA!$A:$A,$B19,PA!$N:$N,'PI Fehidro'!$E$4)</f>
        <v>0</v>
      </c>
      <c r="F19" s="36">
        <f>SUMIFS(PA!$J:$J,PA!$A:$A,$B19,PA!$N:$N,'PI Fehidro'!$F$4)</f>
        <v>650000</v>
      </c>
      <c r="G19" s="36">
        <f>SUMIFS(PA!$K:$K,PA!$A:$A,$B19,PA!$N:$N,'PI Fehidro'!$G$4)</f>
        <v>0</v>
      </c>
      <c r="H19" s="36">
        <f>SUMIFS(PA!$K:$K,PA!$A:$A,$B19,PA!$N:$N,'PI Fehidro'!$H$4)</f>
        <v>1039000</v>
      </c>
      <c r="I19" s="36">
        <f>SUMIFS(PA!$L:$L,PA!$A:$A,$B19,PA!$N:$N,'PI Fehidro'!$I$4)</f>
        <v>0</v>
      </c>
      <c r="J19" s="36">
        <f>SUMIFS(PA!$L:$L,PA!$A:$A,$B19,PA!$N:$N,'PI Fehidro'!$J$4)</f>
        <v>1000000</v>
      </c>
      <c r="K19" s="40">
        <f t="shared" ref="K19:L19" si="15">C19+E19+G19+I19</f>
        <v>0</v>
      </c>
      <c r="L19" s="40">
        <f t="shared" si="15"/>
        <v>3313400</v>
      </c>
      <c r="M19" s="42">
        <f t="shared" si="1"/>
        <v>0.1131131199475639</v>
      </c>
      <c r="N19" s="93"/>
      <c r="O19" s="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 customHeight="1" x14ac:dyDescent="0.2">
      <c r="A20" s="34" t="s">
        <v>49</v>
      </c>
      <c r="B20" s="35" t="s">
        <v>52</v>
      </c>
      <c r="C20" s="36">
        <f>SUMIFS(PA!$I:$I,PA!$A:$A,$B20,PA!$N:$N,'PI Fehidro'!$C$4)</f>
        <v>0</v>
      </c>
      <c r="D20" s="36">
        <f>SUMIFS(PA!$I:$I,PA!$A:$A,$B20,PA!$N:$N,'PI Fehidro'!$D$4)</f>
        <v>0</v>
      </c>
      <c r="E20" s="36">
        <f>SUMIFS(PA!$J:$J,PA!$A:$A,$B20,PA!$N:$N,'PI Fehidro'!$E$4)</f>
        <v>0</v>
      </c>
      <c r="F20" s="36">
        <f>SUMIFS(PA!$J:$J,PA!$A:$A,$B20,PA!$N:$N,'PI Fehidro'!$F$4)</f>
        <v>0</v>
      </c>
      <c r="G20" s="36">
        <f>SUMIFS(PA!$K:$K,PA!$A:$A,$B20,PA!$N:$N,'PI Fehidro'!$G$4)</f>
        <v>0</v>
      </c>
      <c r="H20" s="36">
        <f>SUMIFS(PA!$K:$K,PA!$A:$A,$B20,PA!$N:$N,'PI Fehidro'!$H$4)</f>
        <v>0</v>
      </c>
      <c r="I20" s="36">
        <f>SUMIFS(PA!$L:$L,PA!$A:$A,$B20,PA!$N:$N,'PI Fehidro'!$I$4)</f>
        <v>0</v>
      </c>
      <c r="J20" s="36">
        <f>SUMIFS(PA!$L:$L,PA!$A:$A,$B20,PA!$N:$N,'PI Fehidro'!$J$4)</f>
        <v>0</v>
      </c>
      <c r="K20" s="40">
        <f t="shared" ref="K20:L20" si="16">C20+E20+G20+I20</f>
        <v>0</v>
      </c>
      <c r="L20" s="40">
        <f t="shared" si="16"/>
        <v>0</v>
      </c>
      <c r="M20" s="42">
        <f t="shared" si="1"/>
        <v>0</v>
      </c>
      <c r="N20" s="93"/>
      <c r="O20" s="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" customHeight="1" x14ac:dyDescent="0.2">
      <c r="A21" s="34" t="s">
        <v>49</v>
      </c>
      <c r="B21" s="35" t="s">
        <v>53</v>
      </c>
      <c r="C21" s="36">
        <f>SUMIFS(PA!$I:$I,PA!$A:$A,$B21,PA!$N:$N,'PI Fehidro'!$C$4)</f>
        <v>0</v>
      </c>
      <c r="D21" s="36">
        <f>SUMIFS(PA!$I:$I,PA!$A:$A,$B21,PA!$N:$N,'PI Fehidro'!$D$4)</f>
        <v>500000</v>
      </c>
      <c r="E21" s="36">
        <f>SUMIFS(PA!$J:$J,PA!$A:$A,$B21,PA!$N:$N,'PI Fehidro'!$E$4)</f>
        <v>0</v>
      </c>
      <c r="F21" s="36">
        <f>SUMIFS(PA!$J:$J,PA!$A:$A,$B21,PA!$N:$N,'PI Fehidro'!$F$4)</f>
        <v>0</v>
      </c>
      <c r="G21" s="36">
        <f>SUMIFS(PA!$K:$K,PA!$A:$A,$B21,PA!$N:$N,'PI Fehidro'!$G$4)</f>
        <v>0</v>
      </c>
      <c r="H21" s="36">
        <f>SUMIFS(PA!$K:$K,PA!$A:$A,$B21,PA!$N:$N,'PI Fehidro'!$H$4)</f>
        <v>0</v>
      </c>
      <c r="I21" s="36">
        <f>SUMIFS(PA!$L:$L,PA!$A:$A,$B21,PA!$N:$N,'PI Fehidro'!$I$4)</f>
        <v>0</v>
      </c>
      <c r="J21" s="36">
        <f>SUMIFS(PA!$L:$L,PA!$A:$A,$B21,PA!$N:$N,'PI Fehidro'!$J$4)</f>
        <v>0</v>
      </c>
      <c r="K21" s="40">
        <f t="shared" ref="K21:L21" si="17">C21+E21+G21+I21</f>
        <v>0</v>
      </c>
      <c r="L21" s="40">
        <f t="shared" si="17"/>
        <v>500000</v>
      </c>
      <c r="M21" s="42">
        <f t="shared" si="1"/>
        <v>1.7069040856456195E-2</v>
      </c>
      <c r="N21" s="93"/>
      <c r="O21" s="3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x14ac:dyDescent="0.2">
      <c r="A22" s="34" t="s">
        <v>49</v>
      </c>
      <c r="B22" s="35" t="s">
        <v>54</v>
      </c>
      <c r="C22" s="36">
        <f>SUMIFS(PA!$I:$I,PA!$A:$A,$B22,PA!$N:$N,'PI Fehidro'!$C$4)</f>
        <v>0</v>
      </c>
      <c r="D22" s="36">
        <f>SUMIFS(PA!$I:$I,PA!$A:$A,$B22,PA!$N:$N,'PI Fehidro'!$D$4)</f>
        <v>0</v>
      </c>
      <c r="E22" s="36">
        <f>SUMIFS(PA!$J:$J,PA!$A:$A,$B22,PA!$N:$N,'PI Fehidro'!$E$4)</f>
        <v>0</v>
      </c>
      <c r="F22" s="36">
        <f>SUMIFS(PA!$J:$J,PA!$A:$A,$B22,PA!$N:$N,'PI Fehidro'!$F$4)</f>
        <v>0</v>
      </c>
      <c r="G22" s="36">
        <f>SUMIFS(PA!$K:$K,PA!$A:$A,$B22,PA!$N:$N,'PI Fehidro'!$G$4)</f>
        <v>0</v>
      </c>
      <c r="H22" s="36">
        <f>SUMIFS(PA!$K:$K,PA!$A:$A,$B22,PA!$N:$N,'PI Fehidro'!$H$4)</f>
        <v>0</v>
      </c>
      <c r="I22" s="36">
        <f>SUMIFS(PA!$L:$L,PA!$A:$A,$B22,PA!$N:$N,'PI Fehidro'!$I$4)</f>
        <v>0</v>
      </c>
      <c r="J22" s="36">
        <f>SUMIFS(PA!$L:$L,PA!$A:$A,$B22,PA!$N:$N,'PI Fehidro'!$J$4)</f>
        <v>0</v>
      </c>
      <c r="K22" s="40">
        <f t="shared" ref="K22:L22" si="18">C22+E22+G22+I22</f>
        <v>0</v>
      </c>
      <c r="L22" s="40">
        <f t="shared" si="18"/>
        <v>0</v>
      </c>
      <c r="M22" s="42">
        <f t="shared" si="1"/>
        <v>0</v>
      </c>
      <c r="N22" s="94"/>
      <c r="O22" s="3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x14ac:dyDescent="0.2">
      <c r="A23" s="34" t="s">
        <v>55</v>
      </c>
      <c r="B23" s="35" t="s">
        <v>56</v>
      </c>
      <c r="C23" s="36">
        <f>SUMIFS(PA!$I:$I,PA!$A:$A,$B23,PA!$N:$N,'PI Fehidro'!$C$4)</f>
        <v>0</v>
      </c>
      <c r="D23" s="36">
        <f>SUMIFS(PA!$I:$I,PA!$A:$A,$B23,PA!$N:$N,'PI Fehidro'!$D$4)</f>
        <v>0</v>
      </c>
      <c r="E23" s="36">
        <f>SUMIFS(PA!$J:$J,PA!$A:$A,$B23,PA!$N:$N,'PI Fehidro'!$E$4)</f>
        <v>0</v>
      </c>
      <c r="F23" s="36">
        <f>SUMIFS(PA!$J:$J,PA!$A:$A,$B23,PA!$N:$N,'PI Fehidro'!$F$4)</f>
        <v>0</v>
      </c>
      <c r="G23" s="36">
        <f>SUMIFS(PA!$K:$K,PA!$A:$A,$B23,PA!$N:$N,'PI Fehidro'!$G$4)</f>
        <v>0</v>
      </c>
      <c r="H23" s="36">
        <f>SUMIFS(PA!$K:$K,PA!$A:$A,$B23,PA!$N:$N,'PI Fehidro'!$H$4)</f>
        <v>0</v>
      </c>
      <c r="I23" s="36">
        <f>SUMIFS(PA!$L:$L,PA!$A:$A,$B23,PA!$N:$N,'PI Fehidro'!$I$4)</f>
        <v>0</v>
      </c>
      <c r="J23" s="36">
        <f>SUMIFS(PA!$L:$L,PA!$A:$A,$B23,PA!$N:$N,'PI Fehidro'!$J$4)</f>
        <v>0</v>
      </c>
      <c r="K23" s="40">
        <f t="shared" ref="K23:L23" si="19">C23+E23+G23+I23</f>
        <v>0</v>
      </c>
      <c r="L23" s="40">
        <f t="shared" si="19"/>
        <v>0</v>
      </c>
      <c r="M23" s="42">
        <f t="shared" si="1"/>
        <v>0</v>
      </c>
      <c r="N23" s="92">
        <f>SUM(M23:M24)</f>
        <v>3.8849136989294299E-2</v>
      </c>
      <c r="O23" s="3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x14ac:dyDescent="0.2">
      <c r="A24" s="34" t="s">
        <v>55</v>
      </c>
      <c r="B24" s="35" t="s">
        <v>57</v>
      </c>
      <c r="C24" s="36">
        <f>SUMIFS(PA!$I:$I,PA!$A:$A,$B24,PA!$N:$N,'PI Fehidro'!$C$4)</f>
        <v>0</v>
      </c>
      <c r="D24" s="36">
        <f>SUMIFS(PA!$I:$I,PA!$A:$A,$B24,PA!$N:$N,'PI Fehidro'!$D$4)</f>
        <v>300000</v>
      </c>
      <c r="E24" s="36">
        <f>SUMIFS(PA!$J:$J,PA!$A:$A,$B24,PA!$N:$N,'PI Fehidro'!$E$4)</f>
        <v>350000</v>
      </c>
      <c r="F24" s="36">
        <f>SUMIFS(PA!$J:$J,PA!$A:$A,$B24,PA!$N:$N,'PI Fehidro'!$F$4)</f>
        <v>0</v>
      </c>
      <c r="G24" s="36">
        <f>SUMIFS(PA!$K:$K,PA!$A:$A,$B24,PA!$N:$N,'PI Fehidro'!$G$4)</f>
        <v>0</v>
      </c>
      <c r="H24" s="36">
        <f>SUMIFS(PA!$K:$K,PA!$A:$A,$B24,PA!$N:$N,'PI Fehidro'!$H$4)</f>
        <v>0</v>
      </c>
      <c r="I24" s="36">
        <f>SUMIFS(PA!$L:$L,PA!$A:$A,$B24,PA!$N:$N,'PI Fehidro'!$I$4)</f>
        <v>488000</v>
      </c>
      <c r="J24" s="36">
        <f>SUMIFS(PA!$L:$L,PA!$A:$A,$B24,PA!$N:$N,'PI Fehidro'!$J$4)</f>
        <v>0</v>
      </c>
      <c r="K24" s="40">
        <f t="shared" ref="K24:L24" si="20">C24+E24+G24+I24</f>
        <v>838000</v>
      </c>
      <c r="L24" s="40">
        <f t="shared" si="20"/>
        <v>300000</v>
      </c>
      <c r="M24" s="42">
        <f t="shared" si="1"/>
        <v>3.8849136989294299E-2</v>
      </c>
      <c r="N24" s="94"/>
      <c r="O24" s="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x14ac:dyDescent="0.2">
      <c r="A25" s="34" t="s">
        <v>58</v>
      </c>
      <c r="B25" s="35" t="s">
        <v>59</v>
      </c>
      <c r="C25" s="36">
        <f>SUMIFS(PA!$I:$I,PA!$A:$A,$B25,PA!$N:$N,'PI Fehidro'!$C$4)</f>
        <v>0</v>
      </c>
      <c r="D25" s="36">
        <f>SUMIFS(PA!$I:$I,PA!$A:$A,$B25,PA!$N:$N,'PI Fehidro'!$D$4)</f>
        <v>0</v>
      </c>
      <c r="E25" s="36">
        <f>SUMIFS(PA!$J:$J,PA!$A:$A,$B25,PA!$N:$N,'PI Fehidro'!$E$4)</f>
        <v>0</v>
      </c>
      <c r="F25" s="36">
        <f>SUMIFS(PA!$J:$J,PA!$A:$A,$B25,PA!$N:$N,'PI Fehidro'!$F$4)</f>
        <v>0</v>
      </c>
      <c r="G25" s="36">
        <f>SUMIFS(PA!$K:$K,PA!$A:$A,$B25,PA!$N:$N,'PI Fehidro'!$G$4)</f>
        <v>0</v>
      </c>
      <c r="H25" s="36">
        <f>SUMIFS(PA!$K:$K,PA!$A:$A,$B25,PA!$N:$N,'PI Fehidro'!$H$4)</f>
        <v>0</v>
      </c>
      <c r="I25" s="36">
        <f>SUMIFS(PA!$L:$L,PA!$A:$A,$B25,PA!$N:$N,'PI Fehidro'!$I$4)</f>
        <v>0</v>
      </c>
      <c r="J25" s="36">
        <f>SUMIFS(PA!$L:$L,PA!$A:$A,$B25,PA!$N:$N,'PI Fehidro'!$J$4)</f>
        <v>0</v>
      </c>
      <c r="K25" s="40">
        <f t="shared" ref="K25:L25" si="21">C25+E25+G25+I25</f>
        <v>0</v>
      </c>
      <c r="L25" s="40">
        <f t="shared" si="21"/>
        <v>0</v>
      </c>
      <c r="M25" s="42">
        <f t="shared" si="1"/>
        <v>0</v>
      </c>
      <c r="N25" s="92">
        <f>SUM(M25:M27)</f>
        <v>0</v>
      </c>
      <c r="O25" s="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x14ac:dyDescent="0.2">
      <c r="A26" s="34" t="s">
        <v>58</v>
      </c>
      <c r="B26" s="35" t="s">
        <v>60</v>
      </c>
      <c r="C26" s="36">
        <f>SUMIFS(PA!$I:$I,PA!$A:$A,$B26,PA!$N:$N,'PI Fehidro'!$C$4)</f>
        <v>0</v>
      </c>
      <c r="D26" s="36">
        <f>SUMIFS(PA!$I:$I,PA!$A:$A,$B26,PA!$N:$N,'PI Fehidro'!$D$4)</f>
        <v>0</v>
      </c>
      <c r="E26" s="36">
        <f>SUMIFS(PA!$J:$J,PA!$A:$A,$B26,PA!$N:$N,'PI Fehidro'!$E$4)</f>
        <v>0</v>
      </c>
      <c r="F26" s="36">
        <f>SUMIFS(PA!$J:$J,PA!$A:$A,$B26,PA!$N:$N,'PI Fehidro'!$F$4)</f>
        <v>0</v>
      </c>
      <c r="G26" s="36">
        <f>SUMIFS(PA!$K:$K,PA!$A:$A,$B26,PA!$N:$N,'PI Fehidro'!$G$4)</f>
        <v>0</v>
      </c>
      <c r="H26" s="36">
        <f>SUMIFS(PA!$K:$K,PA!$A:$A,$B26,PA!$N:$N,'PI Fehidro'!$H$4)</f>
        <v>0</v>
      </c>
      <c r="I26" s="36">
        <f>SUMIFS(PA!$L:$L,PA!$A:$A,$B26,PA!$N:$N,'PI Fehidro'!$I$4)</f>
        <v>0</v>
      </c>
      <c r="J26" s="36">
        <f>SUMIFS(PA!$L:$L,PA!$A:$A,$B26,PA!$N:$N,'PI Fehidro'!$J$4)</f>
        <v>0</v>
      </c>
      <c r="K26" s="40">
        <f t="shared" ref="K26:L26" si="22">C26+E26+G26+I26</f>
        <v>0</v>
      </c>
      <c r="L26" s="40">
        <f t="shared" si="22"/>
        <v>0</v>
      </c>
      <c r="M26" s="42">
        <f t="shared" si="1"/>
        <v>0</v>
      </c>
      <c r="N26" s="93"/>
      <c r="O26" s="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x14ac:dyDescent="0.2">
      <c r="A27" s="34" t="s">
        <v>58</v>
      </c>
      <c r="B27" s="35" t="s">
        <v>61</v>
      </c>
      <c r="C27" s="36">
        <f>SUMIFS(PA!$I:$I,PA!$A:$A,$B27,PA!$N:$N,'PI Fehidro'!$C$4)</f>
        <v>0</v>
      </c>
      <c r="D27" s="36">
        <f>SUMIFS(PA!$I:$I,PA!$A:$A,$B27,PA!$N:$N,'PI Fehidro'!$D$4)</f>
        <v>0</v>
      </c>
      <c r="E27" s="36">
        <f>SUMIFS(PA!$J:$J,PA!$A:$A,$B27,PA!$N:$N,'PI Fehidro'!$E$4)</f>
        <v>0</v>
      </c>
      <c r="F27" s="36">
        <f>SUMIFS(PA!$J:$J,PA!$A:$A,$B27,PA!$N:$N,'PI Fehidro'!$F$4)</f>
        <v>0</v>
      </c>
      <c r="G27" s="36">
        <f>SUMIFS(PA!$K:$K,PA!$A:$A,$B27,PA!$N:$N,'PI Fehidro'!$G$4)</f>
        <v>0</v>
      </c>
      <c r="H27" s="36">
        <f>SUMIFS(PA!$K:$K,PA!$A:$A,$B27,PA!$N:$N,'PI Fehidro'!$H$4)</f>
        <v>0</v>
      </c>
      <c r="I27" s="36">
        <f>SUMIFS(PA!$L:$L,PA!$A:$A,$B27,PA!$N:$N,'PI Fehidro'!$I$4)</f>
        <v>0</v>
      </c>
      <c r="J27" s="36">
        <f>SUMIFS(PA!$L:$L,PA!$A:$A,$B27,PA!$N:$N,'PI Fehidro'!$J$4)</f>
        <v>0</v>
      </c>
      <c r="K27" s="40">
        <f t="shared" ref="K27:L27" si="23">C27+E27+G27+I27</f>
        <v>0</v>
      </c>
      <c r="L27" s="40">
        <f t="shared" si="23"/>
        <v>0</v>
      </c>
      <c r="M27" s="42">
        <f t="shared" si="1"/>
        <v>0</v>
      </c>
      <c r="N27" s="94"/>
      <c r="O27" s="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x14ac:dyDescent="0.2">
      <c r="A28" s="34" t="s">
        <v>62</v>
      </c>
      <c r="B28" s="35" t="s">
        <v>63</v>
      </c>
      <c r="C28" s="36">
        <f>SUMIFS(PA!$I:$I,PA!$A:$A,$B28,PA!$N:$N,'PI Fehidro'!$C$4)</f>
        <v>0</v>
      </c>
      <c r="D28" s="36">
        <f>SUMIFS(PA!$I:$I,PA!$A:$A,$B28,PA!$N:$N,'PI Fehidro'!$D$4)</f>
        <v>0</v>
      </c>
      <c r="E28" s="36">
        <f>SUMIFS(PA!$J:$J,PA!$A:$A,$B28,PA!$N:$N,'PI Fehidro'!$E$4)</f>
        <v>0</v>
      </c>
      <c r="F28" s="36">
        <f>SUMIFS(PA!$J:$J,PA!$A:$A,$B28,PA!$N:$N,'PI Fehidro'!$F$4)</f>
        <v>0</v>
      </c>
      <c r="G28" s="36">
        <f>SUMIFS(PA!$K:$K,PA!$A:$A,$B28,PA!$N:$N,'PI Fehidro'!$G$4)</f>
        <v>0</v>
      </c>
      <c r="H28" s="36">
        <f>SUMIFS(PA!$K:$K,PA!$A:$A,$B28,PA!$N:$N,'PI Fehidro'!$H$4)</f>
        <v>0</v>
      </c>
      <c r="I28" s="36">
        <f>SUMIFS(PA!$L:$L,PA!$A:$A,$B28,PA!$N:$N,'PI Fehidro'!$I$4)</f>
        <v>0</v>
      </c>
      <c r="J28" s="36">
        <f>SUMIFS(PA!$L:$L,PA!$A:$A,$B28,PA!$N:$N,'PI Fehidro'!$J$4)</f>
        <v>0</v>
      </c>
      <c r="K28" s="40">
        <f t="shared" ref="K28:L28" si="24">C28+E28+G28+I28</f>
        <v>0</v>
      </c>
      <c r="L28" s="40">
        <f t="shared" si="24"/>
        <v>0</v>
      </c>
      <c r="M28" s="42">
        <f t="shared" si="1"/>
        <v>0</v>
      </c>
      <c r="N28" s="92">
        <f>SUM(M28:M30)</f>
        <v>6.8276163425824779E-3</v>
      </c>
      <c r="O28" s="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x14ac:dyDescent="0.2">
      <c r="A29" s="34" t="s">
        <v>62</v>
      </c>
      <c r="B29" s="35" t="s">
        <v>64</v>
      </c>
      <c r="C29" s="36">
        <f>SUMIFS(PA!$I:$I,PA!$A:$A,$B29,PA!$N:$N,'PI Fehidro'!$C$4)</f>
        <v>0</v>
      </c>
      <c r="D29" s="36">
        <f>SUMIFS(PA!$I:$I,PA!$A:$A,$B29,PA!$N:$N,'PI Fehidro'!$D$4)</f>
        <v>0</v>
      </c>
      <c r="E29" s="36">
        <f>SUMIFS(PA!$J:$J,PA!$A:$A,$B29,PA!$N:$N,'PI Fehidro'!$E$4)</f>
        <v>0</v>
      </c>
      <c r="F29" s="36">
        <f>SUMIFS(PA!$J:$J,PA!$A:$A,$B29,PA!$N:$N,'PI Fehidro'!$F$4)</f>
        <v>200000</v>
      </c>
      <c r="G29" s="36">
        <f>SUMIFS(PA!$K:$K,PA!$A:$A,$B29,PA!$N:$N,'PI Fehidro'!$G$4)</f>
        <v>0</v>
      </c>
      <c r="H29" s="36">
        <f>SUMIFS(PA!$K:$K,PA!$A:$A,$B29,PA!$N:$N,'PI Fehidro'!$H$4)</f>
        <v>0</v>
      </c>
      <c r="I29" s="36">
        <f>SUMIFS(PA!$L:$L,PA!$A:$A,$B29,PA!$N:$N,'PI Fehidro'!$I$4)</f>
        <v>0</v>
      </c>
      <c r="J29" s="36">
        <f>SUMIFS(PA!$L:$L,PA!$A:$A,$B29,PA!$N:$N,'PI Fehidro'!$J$4)</f>
        <v>0</v>
      </c>
      <c r="K29" s="40">
        <f t="shared" ref="K29:L29" si="25">C29+E29+G29+I29</f>
        <v>0</v>
      </c>
      <c r="L29" s="40">
        <f t="shared" si="25"/>
        <v>200000</v>
      </c>
      <c r="M29" s="42">
        <f t="shared" si="1"/>
        <v>6.8276163425824779E-3</v>
      </c>
      <c r="N29" s="93"/>
      <c r="O29" s="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2">
      <c r="A30" s="34" t="s">
        <v>62</v>
      </c>
      <c r="B30" s="35" t="s">
        <v>65</v>
      </c>
      <c r="C30" s="36">
        <f>SUMIFS(PA!$I:$I,PA!$A:$A,$B30,PA!$N:$N,'PI Fehidro'!$C$4)</f>
        <v>0</v>
      </c>
      <c r="D30" s="36">
        <f>SUMIFS(PA!$I:$I,PA!$A:$A,$B30,PA!$N:$N,'PI Fehidro'!$D$4)</f>
        <v>0</v>
      </c>
      <c r="E30" s="36">
        <f>SUMIFS(PA!$J:$J,PA!$A:$A,$B30,PA!$N:$N,'PI Fehidro'!$E$4)</f>
        <v>0</v>
      </c>
      <c r="F30" s="36">
        <f>SUMIFS(PA!$J:$J,PA!$A:$A,$B30,PA!$N:$N,'PI Fehidro'!$F$4)</f>
        <v>0</v>
      </c>
      <c r="G30" s="36">
        <f>SUMIFS(PA!$K:$K,PA!$A:$A,$B30,PA!$N:$N,'PI Fehidro'!$G$4)</f>
        <v>0</v>
      </c>
      <c r="H30" s="36">
        <f>SUMIFS(PA!$K:$K,PA!$A:$A,$B30,PA!$N:$N,'PI Fehidro'!$H$4)</f>
        <v>0</v>
      </c>
      <c r="I30" s="36">
        <f>SUMIFS(PA!$L:$L,PA!$A:$A,$B30,PA!$N:$N,'PI Fehidro'!$I$4)</f>
        <v>0</v>
      </c>
      <c r="J30" s="36">
        <f>SUMIFS(PA!$L:$L,PA!$A:$A,$B30,PA!$N:$N,'PI Fehidro'!$J$4)</f>
        <v>0</v>
      </c>
      <c r="K30" s="40">
        <f t="shared" ref="K30:L30" si="26">C30+E30+G30+I30</f>
        <v>0</v>
      </c>
      <c r="L30" s="40">
        <f t="shared" si="26"/>
        <v>0</v>
      </c>
      <c r="M30" s="42">
        <f t="shared" si="1"/>
        <v>0</v>
      </c>
      <c r="N30" s="94"/>
      <c r="O30" s="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x14ac:dyDescent="0.2">
      <c r="A31" s="34" t="s">
        <v>66</v>
      </c>
      <c r="B31" s="35" t="s">
        <v>67</v>
      </c>
      <c r="C31" s="36">
        <f>SUMIFS(PA!$I:$I,PA!$A:$A,$B31,PA!$N:$N,'PI Fehidro'!$C$4)</f>
        <v>0</v>
      </c>
      <c r="D31" s="36">
        <f>SUMIFS(PA!$I:$I,PA!$A:$A,$B31,PA!$N:$N,'PI Fehidro'!$D$4)</f>
        <v>300000</v>
      </c>
      <c r="E31" s="36">
        <f>SUMIFS(PA!$J:$J,PA!$A:$A,$B31,PA!$N:$N,'PI Fehidro'!$E$4)</f>
        <v>0</v>
      </c>
      <c r="F31" s="36">
        <f>SUMIFS(PA!$J:$J,PA!$A:$A,$B31,PA!$N:$N,'PI Fehidro'!$F$4)</f>
        <v>500000</v>
      </c>
      <c r="G31" s="36">
        <f>SUMIFS(PA!$K:$K,PA!$A:$A,$B31,PA!$N:$N,'PI Fehidro'!$G$4)</f>
        <v>0</v>
      </c>
      <c r="H31" s="36">
        <f>SUMIFS(PA!$K:$K,PA!$A:$A,$B31,PA!$N:$N,'PI Fehidro'!$H$4)</f>
        <v>0</v>
      </c>
      <c r="I31" s="36">
        <f>SUMIFS(PA!$L:$L,PA!$A:$A,$B31,PA!$N:$N,'PI Fehidro'!$I$4)</f>
        <v>0</v>
      </c>
      <c r="J31" s="36">
        <f>SUMIFS(PA!$L:$L,PA!$A:$A,$B31,PA!$N:$N,'PI Fehidro'!$J$4)</f>
        <v>200000</v>
      </c>
      <c r="K31" s="40">
        <f t="shared" ref="K31:L31" si="27">C31+E31+G31+I31</f>
        <v>0</v>
      </c>
      <c r="L31" s="40">
        <f t="shared" si="27"/>
        <v>1000000</v>
      </c>
      <c r="M31" s="42">
        <f t="shared" si="1"/>
        <v>3.413808171291239E-2</v>
      </c>
      <c r="N31" s="92">
        <f>SUM(M31:M33)</f>
        <v>0.23896657199038671</v>
      </c>
      <c r="O31" s="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x14ac:dyDescent="0.2">
      <c r="A32" s="34" t="s">
        <v>66</v>
      </c>
      <c r="B32" s="35" t="s">
        <v>68</v>
      </c>
      <c r="C32" s="36">
        <f>SUMIFS(PA!$I:$I,PA!$A:$A,$B32,PA!$N:$N,'PI Fehidro'!$C$4)</f>
        <v>0</v>
      </c>
      <c r="D32" s="36">
        <f>SUMIFS(PA!$I:$I,PA!$A:$A,$B32,PA!$N:$N,'PI Fehidro'!$D$4)</f>
        <v>1500000</v>
      </c>
      <c r="E32" s="36">
        <f>SUMIFS(PA!$J:$J,PA!$A:$A,$B32,PA!$N:$N,'PI Fehidro'!$E$4)</f>
        <v>0</v>
      </c>
      <c r="F32" s="36">
        <f>SUMIFS(PA!$J:$J,PA!$A:$A,$B32,PA!$N:$N,'PI Fehidro'!$F$4)</f>
        <v>1500000</v>
      </c>
      <c r="G32" s="36">
        <f>SUMIFS(PA!$K:$K,PA!$A:$A,$B32,PA!$N:$N,'PI Fehidro'!$G$4)</f>
        <v>0</v>
      </c>
      <c r="H32" s="36">
        <f>SUMIFS(PA!$K:$K,PA!$A:$A,$B32,PA!$N:$N,'PI Fehidro'!$H$4)</f>
        <v>1500000</v>
      </c>
      <c r="I32" s="36">
        <f>SUMIFS(PA!$L:$L,PA!$A:$A,$B32,PA!$N:$N,'PI Fehidro'!$I$4)</f>
        <v>0</v>
      </c>
      <c r="J32" s="36">
        <f>SUMIFS(PA!$L:$L,PA!$A:$A,$B32,PA!$N:$N,'PI Fehidro'!$J$4)</f>
        <v>1500000</v>
      </c>
      <c r="K32" s="40">
        <f t="shared" ref="K32:L32" si="28">C32+E32+G32+I32</f>
        <v>0</v>
      </c>
      <c r="L32" s="40">
        <f t="shared" si="28"/>
        <v>6000000</v>
      </c>
      <c r="M32" s="42">
        <f t="shared" si="1"/>
        <v>0.20482849027747432</v>
      </c>
      <c r="N32" s="93"/>
      <c r="O32" s="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x14ac:dyDescent="0.2">
      <c r="A33" s="34" t="s">
        <v>66</v>
      </c>
      <c r="B33" s="35" t="s">
        <v>69</v>
      </c>
      <c r="C33" s="36">
        <f>SUMIFS(PA!$I:$I,PA!$A:$A,$B33,PA!$N:$N,'PI Fehidro'!$C$4)</f>
        <v>0</v>
      </c>
      <c r="D33" s="36">
        <f>SUMIFS(PA!$I:$I,PA!$A:$A,$B33,PA!$N:$N,'PI Fehidro'!$D$4)</f>
        <v>0</v>
      </c>
      <c r="E33" s="36">
        <f>SUMIFS(PA!$J:$J,PA!$A:$A,$B33,PA!$N:$N,'PI Fehidro'!$E$4)</f>
        <v>0</v>
      </c>
      <c r="F33" s="36">
        <f>SUMIFS(PA!$J:$J,PA!$A:$A,$B33,PA!$N:$N,'PI Fehidro'!$F$4)</f>
        <v>0</v>
      </c>
      <c r="G33" s="36">
        <f>SUMIFS(PA!$K:$K,PA!$A:$A,$B33,PA!$N:$N,'PI Fehidro'!$G$4)</f>
        <v>0</v>
      </c>
      <c r="H33" s="36">
        <f>SUMIFS(PA!$K:$K,PA!$A:$A,$B33,PA!$N:$N,'PI Fehidro'!$H$4)</f>
        <v>0</v>
      </c>
      <c r="I33" s="36">
        <f>SUMIFS(PA!$L:$L,PA!$A:$A,$B33,PA!$N:$N,'PI Fehidro'!$I$4)</f>
        <v>0</v>
      </c>
      <c r="J33" s="36">
        <f>SUMIFS(PA!$L:$L,PA!$A:$A,$B33,PA!$N:$N,'PI Fehidro'!$J$4)</f>
        <v>0</v>
      </c>
      <c r="K33" s="40">
        <f t="shared" ref="K33:L33" si="29">C33+E33+G33+I33</f>
        <v>0</v>
      </c>
      <c r="L33" s="40">
        <f t="shared" si="29"/>
        <v>0</v>
      </c>
      <c r="M33" s="42">
        <f t="shared" si="1"/>
        <v>0</v>
      </c>
      <c r="N33" s="94"/>
      <c r="O33" s="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0" customHeight="1" x14ac:dyDescent="0.2">
      <c r="A34" s="34" t="s">
        <v>70</v>
      </c>
      <c r="B34" s="35" t="s">
        <v>71</v>
      </c>
      <c r="C34" s="36">
        <f>SUMIFS(PA!$I:$I,PA!$A:$A,$B34,PA!$N:$N,'PI Fehidro'!$C$4)</f>
        <v>0</v>
      </c>
      <c r="D34" s="36">
        <f>SUMIFS(PA!$I:$I,PA!$A:$A,$B34,PA!$N:$N,'PI Fehidro'!$D$4)</f>
        <v>0</v>
      </c>
      <c r="E34" s="36">
        <f>SUMIFS(PA!$J:$J,PA!$A:$A,$B34,PA!$N:$N,'PI Fehidro'!$E$4)</f>
        <v>150000</v>
      </c>
      <c r="F34" s="36">
        <f>SUMIFS(PA!$J:$J,PA!$A:$A,$B34,PA!$N:$N,'PI Fehidro'!$F$4)</f>
        <v>0</v>
      </c>
      <c r="G34" s="36">
        <f>SUMIFS(PA!$K:$K,PA!$A:$A,$B34,PA!$N:$N,'PI Fehidro'!$G$4)</f>
        <v>150000</v>
      </c>
      <c r="H34" s="36">
        <f>SUMIFS(PA!$K:$K,PA!$A:$A,$B34,PA!$N:$N,'PI Fehidro'!$H$4)</f>
        <v>150000</v>
      </c>
      <c r="I34" s="36">
        <f>SUMIFS(PA!$L:$L,PA!$A:$A,$B34,PA!$N:$N,'PI Fehidro'!$I$4)</f>
        <v>0</v>
      </c>
      <c r="J34" s="36">
        <f>SUMIFS(PA!$L:$L,PA!$A:$A,$B34,PA!$N:$N,'PI Fehidro'!$J$4)</f>
        <v>0</v>
      </c>
      <c r="K34" s="40">
        <f t="shared" ref="K34:L34" si="30">C34+E34+G34+I34</f>
        <v>300000</v>
      </c>
      <c r="L34" s="40">
        <f t="shared" si="30"/>
        <v>150000</v>
      </c>
      <c r="M34" s="42">
        <f t="shared" si="1"/>
        <v>1.5362136770810575E-2</v>
      </c>
      <c r="N34" s="92">
        <f>SUM(M34:M36)</f>
        <v>0.10053665064452698</v>
      </c>
      <c r="O34" s="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" customHeight="1" x14ac:dyDescent="0.2">
      <c r="A35" s="34" t="s">
        <v>70</v>
      </c>
      <c r="B35" s="35" t="s">
        <v>72</v>
      </c>
      <c r="C35" s="36">
        <f>SUMIFS(PA!$I:$I,PA!$A:$A,$B35,PA!$N:$N,'PI Fehidro'!$C$4)</f>
        <v>200000</v>
      </c>
      <c r="D35" s="36">
        <f>SUMIFS(PA!$I:$I,PA!$A:$A,$B35,PA!$N:$N,'PI Fehidro'!$D$4)</f>
        <v>300000</v>
      </c>
      <c r="E35" s="36">
        <f>SUMIFS(PA!$J:$J,PA!$A:$A,$B35,PA!$N:$N,'PI Fehidro'!$E$4)</f>
        <v>400000</v>
      </c>
      <c r="F35" s="36">
        <f>SUMIFS(PA!$J:$J,PA!$A:$A,$B35,PA!$N:$N,'PI Fehidro'!$F$4)</f>
        <v>150000</v>
      </c>
      <c r="G35" s="36">
        <f>SUMIFS(PA!$K:$K,PA!$A:$A,$B35,PA!$N:$N,'PI Fehidro'!$G$4)</f>
        <v>545000</v>
      </c>
      <c r="H35" s="36">
        <f>SUMIFS(PA!$K:$K,PA!$A:$A,$B35,PA!$N:$N,'PI Fehidro'!$H$4)</f>
        <v>0</v>
      </c>
      <c r="I35" s="36">
        <f>SUMIFS(PA!$L:$L,PA!$A:$A,$B35,PA!$N:$N,'PI Fehidro'!$I$4)</f>
        <v>420000</v>
      </c>
      <c r="J35" s="36">
        <f>SUMIFS(PA!$L:$L,PA!$A:$A,$B35,PA!$N:$N,'PI Fehidro'!$J$4)</f>
        <v>150000</v>
      </c>
      <c r="K35" s="40">
        <f t="shared" ref="K35:L35" si="31">C35+E35+G35+I35</f>
        <v>1565000</v>
      </c>
      <c r="L35" s="40">
        <f t="shared" si="31"/>
        <v>600000</v>
      </c>
      <c r="M35" s="42">
        <f t="shared" si="1"/>
        <v>7.3908946908455314E-2</v>
      </c>
      <c r="N35" s="93"/>
      <c r="O35" s="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" customHeight="1" x14ac:dyDescent="0.2">
      <c r="A36" s="34" t="s">
        <v>70</v>
      </c>
      <c r="B36" s="35" t="s">
        <v>73</v>
      </c>
      <c r="C36" s="36">
        <f>SUMIFS(PA!$I:$I,PA!$A:$A,$B36,PA!$N:$N,'PI Fehidro'!$C$4)</f>
        <v>0</v>
      </c>
      <c r="D36" s="36">
        <f>SUMIFS(PA!$I:$I,PA!$A:$A,$B36,PA!$N:$N,'PI Fehidro'!$D$4)</f>
        <v>0</v>
      </c>
      <c r="E36" s="36">
        <f>SUMIFS(PA!$J:$J,PA!$A:$A,$B36,PA!$N:$N,'PI Fehidro'!$E$4)</f>
        <v>150000</v>
      </c>
      <c r="F36" s="36">
        <f>SUMIFS(PA!$J:$J,PA!$A:$A,$B36,PA!$N:$N,'PI Fehidro'!$F$4)</f>
        <v>0</v>
      </c>
      <c r="G36" s="36">
        <f>SUMIFS(PA!$K:$K,PA!$A:$A,$B36,PA!$N:$N,'PI Fehidro'!$G$4)</f>
        <v>0</v>
      </c>
      <c r="H36" s="36">
        <f>SUMIFS(PA!$K:$K,PA!$A:$A,$B36,PA!$N:$N,'PI Fehidro'!$H$4)</f>
        <v>0</v>
      </c>
      <c r="I36" s="36">
        <f>SUMIFS(PA!$L:$L,PA!$A:$A,$B36,PA!$N:$N,'PI Fehidro'!$I$4)</f>
        <v>180000</v>
      </c>
      <c r="J36" s="36">
        <f>SUMIFS(PA!$L:$L,PA!$A:$A,$B36,PA!$N:$N,'PI Fehidro'!$J$4)</f>
        <v>0</v>
      </c>
      <c r="K36" s="40">
        <f t="shared" ref="K36:L36" si="32">C36+E36+G36+I36</f>
        <v>330000</v>
      </c>
      <c r="L36" s="40">
        <f t="shared" si="32"/>
        <v>0</v>
      </c>
      <c r="M36" s="42">
        <f t="shared" si="1"/>
        <v>1.1265566965261088E-2</v>
      </c>
      <c r="N36" s="94"/>
      <c r="O36" s="3"/>
      <c r="P36" s="5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4.5" customHeight="1" x14ac:dyDescent="0.2">
      <c r="A37" s="95" t="s">
        <v>74</v>
      </c>
      <c r="B37" s="96"/>
      <c r="C37" s="56">
        <f t="shared" ref="C37:L37" si="33">SUM(C5:C36)</f>
        <v>1086400</v>
      </c>
      <c r="D37" s="56">
        <f t="shared" si="33"/>
        <v>6174400</v>
      </c>
      <c r="E37" s="56">
        <f t="shared" si="33"/>
        <v>1600000</v>
      </c>
      <c r="F37" s="56">
        <f t="shared" si="33"/>
        <v>6050000</v>
      </c>
      <c r="G37" s="56">
        <f t="shared" si="33"/>
        <v>1295000</v>
      </c>
      <c r="H37" s="56">
        <f t="shared" si="33"/>
        <v>5889000</v>
      </c>
      <c r="I37" s="56">
        <f t="shared" si="33"/>
        <v>1438000</v>
      </c>
      <c r="J37" s="56">
        <f t="shared" si="33"/>
        <v>5760000</v>
      </c>
      <c r="K37" s="56">
        <f t="shared" si="33"/>
        <v>5419400</v>
      </c>
      <c r="L37" s="56">
        <f t="shared" si="33"/>
        <v>23873400</v>
      </c>
      <c r="M37" s="57"/>
      <c r="N37" s="58"/>
      <c r="O37" s="3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4.5" customHeight="1" x14ac:dyDescent="0.2">
      <c r="A38" s="95" t="s">
        <v>75</v>
      </c>
      <c r="B38" s="97"/>
      <c r="C38" s="97"/>
      <c r="D38" s="97"/>
      <c r="E38" s="97"/>
      <c r="F38" s="97"/>
      <c r="G38" s="97"/>
      <c r="H38" s="97"/>
      <c r="I38" s="97"/>
      <c r="J38" s="96"/>
      <c r="K38" s="98">
        <f>SUM(K37,L37)</f>
        <v>29292800</v>
      </c>
      <c r="L38" s="97"/>
      <c r="M38" s="97"/>
      <c r="N38" s="96"/>
      <c r="O38" s="3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</sheetData>
  <mergeCells count="13">
    <mergeCell ref="N23:N24"/>
    <mergeCell ref="N25:N27"/>
    <mergeCell ref="A1:N1"/>
    <mergeCell ref="C2:J2"/>
    <mergeCell ref="N5:N11"/>
    <mergeCell ref="N12:N17"/>
    <mergeCell ref="N18:N22"/>
    <mergeCell ref="N28:N30"/>
    <mergeCell ref="N31:N33"/>
    <mergeCell ref="N34:N36"/>
    <mergeCell ref="A37:B37"/>
    <mergeCell ref="A38:J38"/>
    <mergeCell ref="K38:N38"/>
  </mergeCells>
  <pageMargins left="0.25" right="0.25" top="0.75" bottom="0.75" header="0" footer="0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1"/>
  <sheetViews>
    <sheetView zoomScaleNormal="100" workbookViewId="0">
      <pane xSplit="2" ySplit="4" topLeftCell="L35" activePane="bottomRight" state="frozen"/>
      <selection pane="topRight" activeCell="C1" sqref="C1"/>
      <selection pane="bottomLeft" activeCell="A5" sqref="A5"/>
      <selection pane="bottomRight" activeCell="Q23" sqref="Q23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13" width="16.375" customWidth="1"/>
    <col min="14" max="14" width="18.625" customWidth="1"/>
    <col min="15" max="16" width="7.75" customWidth="1"/>
    <col min="17" max="17" width="13.875" customWidth="1"/>
    <col min="18" max="26" width="7.75" customWidth="1"/>
  </cols>
  <sheetData>
    <row r="1" spans="1:26" ht="24.75" customHeight="1" x14ac:dyDescent="0.2">
      <c r="A1" s="99" t="s">
        <v>24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6"/>
      <c r="O1" s="3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4.75" customHeight="1" x14ac:dyDescent="0.2">
      <c r="A2" s="31"/>
      <c r="B2" s="9"/>
      <c r="C2" s="100" t="s">
        <v>27</v>
      </c>
      <c r="D2" s="97"/>
      <c r="E2" s="97"/>
      <c r="F2" s="97"/>
      <c r="G2" s="97"/>
      <c r="H2" s="97"/>
      <c r="I2" s="97"/>
      <c r="J2" s="96"/>
      <c r="K2" s="9"/>
      <c r="L2" s="9"/>
      <c r="M2" s="102" t="s">
        <v>28</v>
      </c>
      <c r="N2" s="102" t="s">
        <v>30</v>
      </c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.75" customHeight="1" x14ac:dyDescent="0.2">
      <c r="A3" s="16" t="s">
        <v>17</v>
      </c>
      <c r="B3" s="16" t="s">
        <v>18</v>
      </c>
      <c r="C3" s="17">
        <v>2020</v>
      </c>
      <c r="D3" s="17">
        <v>2020</v>
      </c>
      <c r="E3" s="18">
        <v>2021</v>
      </c>
      <c r="F3" s="18">
        <v>2021</v>
      </c>
      <c r="G3" s="21">
        <v>2022</v>
      </c>
      <c r="H3" s="21">
        <v>2022</v>
      </c>
      <c r="I3" s="23">
        <v>2023</v>
      </c>
      <c r="J3" s="23">
        <v>2023</v>
      </c>
      <c r="K3" s="15" t="s">
        <v>32</v>
      </c>
      <c r="L3" s="16" t="s">
        <v>33</v>
      </c>
      <c r="M3" s="93"/>
      <c r="N3" s="9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.75" customHeight="1" x14ac:dyDescent="0.2">
      <c r="A4" s="29"/>
      <c r="B4" s="29"/>
      <c r="C4" s="38" t="s">
        <v>34</v>
      </c>
      <c r="D4" s="39" t="s">
        <v>35</v>
      </c>
      <c r="E4" s="38" t="s">
        <v>34</v>
      </c>
      <c r="F4" s="39" t="s">
        <v>35</v>
      </c>
      <c r="G4" s="38" t="s">
        <v>34</v>
      </c>
      <c r="H4" s="39" t="s">
        <v>35</v>
      </c>
      <c r="I4" s="38" t="s">
        <v>34</v>
      </c>
      <c r="J4" s="39" t="s">
        <v>35</v>
      </c>
      <c r="K4" s="29"/>
      <c r="L4" s="29"/>
      <c r="M4" s="94"/>
      <c r="N4" s="94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 x14ac:dyDescent="0.2">
      <c r="A5" s="41" t="s">
        <v>29</v>
      </c>
      <c r="B5" s="35" t="s">
        <v>31</v>
      </c>
      <c r="C5" s="43">
        <f>'PI Fehidro'!C5+'PI Fehidro'!D5</f>
        <v>1036400</v>
      </c>
      <c r="D5" s="43">
        <f>SUMIFS(PA!$I:$I,PA!$A:$A,$B5,PA!$N:$N,Operacional!$F$3)</f>
        <v>750000</v>
      </c>
      <c r="E5" s="43">
        <f>'PI Fehidro'!E5+'PI Fehidro'!F5</f>
        <v>630000</v>
      </c>
      <c r="F5" s="43">
        <f>SUMIFS(PA!$J:$J,PA!$A:$A,$B5,PA!$N:$N,Operacional!$F$3)</f>
        <v>450000</v>
      </c>
      <c r="G5" s="44">
        <f>'PI Fehidro'!G5+'PI Fehidro'!H5</f>
        <v>900000</v>
      </c>
      <c r="H5" s="43">
        <f>SUMIFS(PA!$K:$K,PA!$A:$A,$B5,PA!$N:$N,Operacional!$F$3)</f>
        <v>465300</v>
      </c>
      <c r="I5" s="44">
        <f>'PI Fehidro'!I5+'PI Fehidro'!J5</f>
        <v>350000</v>
      </c>
      <c r="J5" s="43">
        <f>SUMIFS(PA!$L:$L,PA!$A:$A,$B5,PA!$N:$N,Operacional!$F$3)</f>
        <v>450000</v>
      </c>
      <c r="K5" s="44">
        <f t="shared" ref="K5:L5" si="0">C5+E5+G5+I5</f>
        <v>2916400</v>
      </c>
      <c r="L5" s="44">
        <f t="shared" si="0"/>
        <v>2115300</v>
      </c>
      <c r="M5" s="45">
        <f t="shared" ref="M5:M36" si="1">IFERROR(SUM($K5,$L5)/$K$38,"")</f>
        <v>0.14040085830443019</v>
      </c>
      <c r="N5" s="92">
        <f>IFERROR(SUM(M5:M11),"")</f>
        <v>0.20067191062026168</v>
      </c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0" customHeight="1" x14ac:dyDescent="0.2">
      <c r="A6" s="41" t="s">
        <v>29</v>
      </c>
      <c r="B6" s="35" t="s">
        <v>36</v>
      </c>
      <c r="C6" s="43">
        <f>'PI Fehidro'!C6+'PI Fehidro'!D6</f>
        <v>0</v>
      </c>
      <c r="D6" s="43">
        <f>SUMIFS(PA!$I:$I,PA!$A:$A,$B6,PA!$N:$N,Operacional!$F$3)</f>
        <v>0</v>
      </c>
      <c r="E6" s="43">
        <f>'PI Fehidro'!E6+'PI Fehidro'!F6</f>
        <v>0</v>
      </c>
      <c r="F6" s="43">
        <f>SUMIFS(PA!$J:$J,PA!$A:$A,$B6,PA!$N:$N,Operacional!$F$3)</f>
        <v>0</v>
      </c>
      <c r="G6" s="44">
        <f>'PI Fehidro'!G6+'PI Fehidro'!H6</f>
        <v>0</v>
      </c>
      <c r="H6" s="43">
        <f>SUMIFS(PA!$K:$K,PA!$A:$A,$B6,PA!$N:$N,Operacional!$F$3)</f>
        <v>200000</v>
      </c>
      <c r="I6" s="44">
        <f>'PI Fehidro'!I6+'PI Fehidro'!J6</f>
        <v>0</v>
      </c>
      <c r="J6" s="43">
        <f>SUMIFS(PA!$L:$L,PA!$A:$A,$B6,PA!$N:$N,Operacional!$F$3)</f>
        <v>400000</v>
      </c>
      <c r="K6" s="44">
        <f t="shared" ref="K6:L6" si="2">C6+E6+G6+I6</f>
        <v>0</v>
      </c>
      <c r="L6" s="44">
        <f t="shared" si="2"/>
        <v>600000</v>
      </c>
      <c r="M6" s="45">
        <f t="shared" si="1"/>
        <v>1.6741958976619856E-2</v>
      </c>
      <c r="N6" s="93"/>
      <c r="O6" s="3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 x14ac:dyDescent="0.2">
      <c r="A7" s="41" t="s">
        <v>29</v>
      </c>
      <c r="B7" s="35" t="s">
        <v>37</v>
      </c>
      <c r="C7" s="43">
        <f>'PI Fehidro'!C7+'PI Fehidro'!D7</f>
        <v>0</v>
      </c>
      <c r="D7" s="43">
        <f>SUMIFS(PA!$I:$I,PA!$A:$A,$B7,PA!$N:$N,Operacional!$F$3)</f>
        <v>0</v>
      </c>
      <c r="E7" s="43">
        <f>'PI Fehidro'!E7+'PI Fehidro'!F7</f>
        <v>0</v>
      </c>
      <c r="F7" s="43">
        <f>SUMIFS(PA!$J:$J,PA!$A:$A,$B7,PA!$N:$N,Operacional!$F$3)</f>
        <v>0</v>
      </c>
      <c r="G7" s="44">
        <f>'PI Fehidro'!G7+'PI Fehidro'!H7</f>
        <v>0</v>
      </c>
      <c r="H7" s="43">
        <f>SUMIFS(PA!$K:$K,PA!$A:$A,$B7,PA!$N:$N,Operacional!$F$3)</f>
        <v>0</v>
      </c>
      <c r="I7" s="44">
        <f>'PI Fehidro'!I7+'PI Fehidro'!J7</f>
        <v>260000</v>
      </c>
      <c r="J7" s="43">
        <f>SUMIFS(PA!$L:$L,PA!$A:$A,$B7,PA!$N:$N,Operacional!$F$3)</f>
        <v>0</v>
      </c>
      <c r="K7" s="44">
        <f t="shared" ref="K7:L7" si="3">C7+E7+G7+I7</f>
        <v>260000</v>
      </c>
      <c r="L7" s="44">
        <f t="shared" si="3"/>
        <v>0</v>
      </c>
      <c r="M7" s="45">
        <f t="shared" si="1"/>
        <v>7.2548488898686037E-3</v>
      </c>
      <c r="N7" s="9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">
      <c r="A8" s="41" t="s">
        <v>29</v>
      </c>
      <c r="B8" s="35" t="s">
        <v>38</v>
      </c>
      <c r="C8" s="43">
        <f>'PI Fehidro'!C8+'PI Fehidro'!D8</f>
        <v>0</v>
      </c>
      <c r="D8" s="43">
        <f>SUMIFS(PA!$I:$I,PA!$A:$A,$B8,PA!$N:$N,Operacional!$F$3)</f>
        <v>0</v>
      </c>
      <c r="E8" s="43">
        <f>'PI Fehidro'!E8+'PI Fehidro'!F8</f>
        <v>250000</v>
      </c>
      <c r="F8" s="43">
        <f>SUMIFS(PA!$J:$J,PA!$A:$A,$B8,PA!$N:$N,Operacional!$F$3)</f>
        <v>800000</v>
      </c>
      <c r="G8" s="44">
        <f>'PI Fehidro'!G8+'PI Fehidro'!H8</f>
        <v>250000</v>
      </c>
      <c r="H8" s="43">
        <f>SUMIFS(PA!$K:$K,PA!$A:$A,$B8,PA!$N:$N,Operacional!$F$3)</f>
        <v>0</v>
      </c>
      <c r="I8" s="44">
        <f>'PI Fehidro'!I8+'PI Fehidro'!J8</f>
        <v>0</v>
      </c>
      <c r="J8" s="43">
        <f>SUMIFS(PA!$L:$L,PA!$A:$A,$B8,PA!$N:$N,Operacional!$F$3)</f>
        <v>0</v>
      </c>
      <c r="K8" s="44">
        <f t="shared" ref="K8:L8" si="4">C8+E8+G8+I8</f>
        <v>500000</v>
      </c>
      <c r="L8" s="44">
        <f t="shared" si="4"/>
        <v>800000</v>
      </c>
      <c r="M8" s="45">
        <f t="shared" si="1"/>
        <v>3.6274244449343018E-2</v>
      </c>
      <c r="N8" s="93"/>
      <c r="O8" s="3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">
      <c r="A9" s="41" t="s">
        <v>29</v>
      </c>
      <c r="B9" s="35" t="s">
        <v>39</v>
      </c>
      <c r="C9" s="43">
        <f>'PI Fehidro'!C9+'PI Fehidro'!D9</f>
        <v>0</v>
      </c>
      <c r="D9" s="43">
        <f>SUMIFS(PA!$I:$I,PA!$A:$A,$B9,PA!$N:$N,Operacional!$F$3)</f>
        <v>0</v>
      </c>
      <c r="E9" s="43">
        <f>'PI Fehidro'!E9+'PI Fehidro'!F9</f>
        <v>0</v>
      </c>
      <c r="F9" s="43">
        <f>SUMIFS(PA!$J:$J,PA!$A:$A,$B9,PA!$N:$N,Operacional!$F$3)</f>
        <v>0</v>
      </c>
      <c r="G9" s="44">
        <f>'PI Fehidro'!G9+'PI Fehidro'!H9</f>
        <v>0</v>
      </c>
      <c r="H9" s="43">
        <f>SUMIFS(PA!$K:$K,PA!$A:$A,$B9,PA!$N:$N,Operacional!$F$3)</f>
        <v>0</v>
      </c>
      <c r="I9" s="44">
        <f>'PI Fehidro'!I9+'PI Fehidro'!J9</f>
        <v>0</v>
      </c>
      <c r="J9" s="43">
        <f>SUMIFS(PA!$L:$L,PA!$A:$A,$B9,PA!$N:$N,Operacional!$F$3)</f>
        <v>0</v>
      </c>
      <c r="K9" s="44">
        <f t="shared" ref="K9:L9" si="5">C9+E9+G9+I9</f>
        <v>0</v>
      </c>
      <c r="L9" s="44">
        <f t="shared" si="5"/>
        <v>0</v>
      </c>
      <c r="M9" s="45">
        <f t="shared" si="1"/>
        <v>0</v>
      </c>
      <c r="N9" s="93"/>
      <c r="O9" s="3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2">
      <c r="A10" s="41" t="s">
        <v>29</v>
      </c>
      <c r="B10" s="35" t="s">
        <v>40</v>
      </c>
      <c r="C10" s="43">
        <f>'PI Fehidro'!C10+'PI Fehidro'!D10</f>
        <v>0</v>
      </c>
      <c r="D10" s="43">
        <f>SUMIFS(PA!$I:$I,PA!$A:$A,$B10,PA!$N:$N,Operacional!$F$3)</f>
        <v>0</v>
      </c>
      <c r="E10" s="43">
        <f>'PI Fehidro'!E10+'PI Fehidro'!F10</f>
        <v>0</v>
      </c>
      <c r="F10" s="43">
        <f>SUMIFS(PA!$J:$J,PA!$A:$A,$B10,PA!$N:$N,Operacional!$F$3)</f>
        <v>0</v>
      </c>
      <c r="G10" s="44">
        <f>'PI Fehidro'!G10+'PI Fehidro'!H10</f>
        <v>0</v>
      </c>
      <c r="H10" s="43">
        <f>SUMIFS(PA!$K:$K,PA!$A:$A,$B10,PA!$N:$N,Operacional!$F$3)</f>
        <v>0</v>
      </c>
      <c r="I10" s="44">
        <f>'PI Fehidro'!I10+'PI Fehidro'!J10</f>
        <v>0</v>
      </c>
      <c r="J10" s="43">
        <f>SUMIFS(PA!$L:$L,PA!$A:$A,$B10,PA!$N:$N,Operacional!$F$3)</f>
        <v>0</v>
      </c>
      <c r="K10" s="44">
        <f t="shared" ref="K10:L10" si="6">C10+E10+G10+I10</f>
        <v>0</v>
      </c>
      <c r="L10" s="44">
        <f t="shared" si="6"/>
        <v>0</v>
      </c>
      <c r="M10" s="45">
        <f t="shared" si="1"/>
        <v>0</v>
      </c>
      <c r="N10" s="93"/>
      <c r="O10" s="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">
      <c r="A11" s="41" t="s">
        <v>29</v>
      </c>
      <c r="B11" s="35" t="s">
        <v>41</v>
      </c>
      <c r="C11" s="43">
        <f>'PI Fehidro'!C11+'PI Fehidro'!D11</f>
        <v>0</v>
      </c>
      <c r="D11" s="43">
        <f>SUMIFS(PA!$I:$I,PA!$A:$A,$B11,PA!$N:$N,Operacional!$F$3)</f>
        <v>0</v>
      </c>
      <c r="E11" s="43">
        <f>'PI Fehidro'!E11+'PI Fehidro'!F11</f>
        <v>0</v>
      </c>
      <c r="F11" s="43">
        <f>SUMIFS(PA!$J:$J,PA!$A:$A,$B11,PA!$N:$N,Operacional!$F$3)</f>
        <v>0</v>
      </c>
      <c r="G11" s="44">
        <f>'PI Fehidro'!G11+'PI Fehidro'!H11</f>
        <v>0</v>
      </c>
      <c r="H11" s="43">
        <f>SUMIFS(PA!$K:$K,PA!$A:$A,$B11,PA!$N:$N,Operacional!$F$3)</f>
        <v>0</v>
      </c>
      <c r="I11" s="44">
        <f>'PI Fehidro'!I11+'PI Fehidro'!J11</f>
        <v>0</v>
      </c>
      <c r="J11" s="43">
        <f>SUMIFS(PA!$L:$L,PA!$A:$A,$B11,PA!$N:$N,Operacional!$F$3)</f>
        <v>0</v>
      </c>
      <c r="K11" s="44">
        <f t="shared" ref="K11:L11" si="7">C11+E11+G11+I11</f>
        <v>0</v>
      </c>
      <c r="L11" s="44">
        <f t="shared" si="7"/>
        <v>0</v>
      </c>
      <c r="M11" s="45">
        <f t="shared" si="1"/>
        <v>0</v>
      </c>
      <c r="N11" s="93"/>
      <c r="O11" s="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x14ac:dyDescent="0.2">
      <c r="A12" s="41" t="s">
        <v>42</v>
      </c>
      <c r="B12" s="35" t="s">
        <v>43</v>
      </c>
      <c r="C12" s="43">
        <f>'PI Fehidro'!C12+'PI Fehidro'!D12</f>
        <v>0</v>
      </c>
      <c r="D12" s="43">
        <f>SUMIFS(PA!$I:$I,PA!$A:$A,$B12,PA!$N:$N,Operacional!$F$3)</f>
        <v>0</v>
      </c>
      <c r="E12" s="43">
        <f>'PI Fehidro'!E12+'PI Fehidro'!F12</f>
        <v>0</v>
      </c>
      <c r="F12" s="43">
        <f>SUMIFS(PA!$J:$J,PA!$A:$A,$B12,PA!$N:$N,Operacional!$F$3)</f>
        <v>0</v>
      </c>
      <c r="G12" s="44">
        <f>'PI Fehidro'!G12+'PI Fehidro'!H12</f>
        <v>0</v>
      </c>
      <c r="H12" s="43">
        <f>SUMIFS(PA!$K:$K,PA!$A:$A,$B12,PA!$N:$N,Operacional!$F$3)</f>
        <v>0</v>
      </c>
      <c r="I12" s="44">
        <f>'PI Fehidro'!I12+'PI Fehidro'!J12</f>
        <v>0</v>
      </c>
      <c r="J12" s="43">
        <f>SUMIFS(PA!$L:$L,PA!$A:$A,$B12,PA!$N:$N,Operacional!$F$3)</f>
        <v>0</v>
      </c>
      <c r="K12" s="44">
        <f t="shared" ref="K12:L12" si="8">C12+E12+G12+I12</f>
        <v>0</v>
      </c>
      <c r="L12" s="44">
        <f t="shared" si="8"/>
        <v>0</v>
      </c>
      <c r="M12" s="54">
        <f t="shared" si="1"/>
        <v>0</v>
      </c>
      <c r="N12" s="92">
        <f>IFERROR(SUM(M12:M17),"")</f>
        <v>2.9856493508305409E-2</v>
      </c>
      <c r="O12" s="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2">
      <c r="A13" s="41" t="s">
        <v>42</v>
      </c>
      <c r="B13" s="35" t="s">
        <v>44</v>
      </c>
      <c r="C13" s="43">
        <f>'PI Fehidro'!C13+'PI Fehidro'!D13</f>
        <v>0</v>
      </c>
      <c r="D13" s="43">
        <f>SUMIFS(PA!$I:$I,PA!$A:$A,$B13,PA!$N:$N,Operacional!$F$3)</f>
        <v>0</v>
      </c>
      <c r="E13" s="43">
        <f>'PI Fehidro'!E13+'PI Fehidro'!F13</f>
        <v>150000</v>
      </c>
      <c r="F13" s="43">
        <f>SUMIFS(PA!$J:$J,PA!$A:$A,$B13,PA!$N:$N,Operacional!$F$3)</f>
        <v>0</v>
      </c>
      <c r="G13" s="44">
        <f>'PI Fehidro'!G13+'PI Fehidro'!H13</f>
        <v>150000</v>
      </c>
      <c r="H13" s="43">
        <f>SUMIFS(PA!$K:$K,PA!$A:$A,$B13,PA!$N:$N,Operacional!$F$3)</f>
        <v>0</v>
      </c>
      <c r="I13" s="44">
        <f>'PI Fehidro'!I13+'PI Fehidro'!J13</f>
        <v>150000</v>
      </c>
      <c r="J13" s="43">
        <f>SUMIFS(PA!$L:$L,PA!$A:$A,$B13,PA!$N:$N,Operacional!$F$3)</f>
        <v>0</v>
      </c>
      <c r="K13" s="44">
        <f t="shared" ref="K13:L13" si="9">C13+E13+G13+I13</f>
        <v>450000</v>
      </c>
      <c r="L13" s="44">
        <f t="shared" si="9"/>
        <v>0</v>
      </c>
      <c r="M13" s="54">
        <f t="shared" si="1"/>
        <v>1.255646923246489E-2</v>
      </c>
      <c r="N13" s="93"/>
      <c r="O13" s="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x14ac:dyDescent="0.2">
      <c r="A14" s="41" t="s">
        <v>42</v>
      </c>
      <c r="B14" s="35" t="s">
        <v>45</v>
      </c>
      <c r="C14" s="43">
        <f>'PI Fehidro'!C14+'PI Fehidro'!D14</f>
        <v>0</v>
      </c>
      <c r="D14" s="43">
        <f>SUMIFS(PA!$I:$I,PA!$A:$A,$B14,PA!$N:$N,Operacional!$F$3)</f>
        <v>0</v>
      </c>
      <c r="E14" s="43">
        <f>'PI Fehidro'!E14+'PI Fehidro'!F14</f>
        <v>0</v>
      </c>
      <c r="F14" s="43">
        <f>SUMIFS(PA!$J:$J,PA!$A:$A,$B14,PA!$N:$N,Operacional!$F$3)</f>
        <v>0</v>
      </c>
      <c r="G14" s="44">
        <f>'PI Fehidro'!G14+'PI Fehidro'!H14</f>
        <v>0</v>
      </c>
      <c r="H14" s="43">
        <f>SUMIFS(PA!$K:$K,PA!$A:$A,$B14,PA!$N:$N,Operacional!$F$3)</f>
        <v>0</v>
      </c>
      <c r="I14" s="44">
        <f>'PI Fehidro'!I14+'PI Fehidro'!J14</f>
        <v>0</v>
      </c>
      <c r="J14" s="43">
        <f>SUMIFS(PA!$L:$L,PA!$A:$A,$B14,PA!$N:$N,Operacional!$F$3)</f>
        <v>0</v>
      </c>
      <c r="K14" s="44">
        <f t="shared" ref="K14:L14" si="10">C14+E14+G14+I14</f>
        <v>0</v>
      </c>
      <c r="L14" s="44">
        <f t="shared" si="10"/>
        <v>0</v>
      </c>
      <c r="M14" s="54">
        <f t="shared" si="1"/>
        <v>0</v>
      </c>
      <c r="N14" s="93"/>
      <c r="O14" s="3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2">
      <c r="A15" s="41" t="s">
        <v>42</v>
      </c>
      <c r="B15" s="35" t="s">
        <v>46</v>
      </c>
      <c r="C15" s="43">
        <f>'PI Fehidro'!C15+'PI Fehidro'!D15</f>
        <v>0</v>
      </c>
      <c r="D15" s="43">
        <f>SUMIFS(PA!$I:$I,PA!$A:$A,$B15,PA!$N:$N,Operacional!$F$3)</f>
        <v>0</v>
      </c>
      <c r="E15" s="43">
        <f>'PI Fehidro'!E15+'PI Fehidro'!F15</f>
        <v>0</v>
      </c>
      <c r="F15" s="43">
        <f>SUMIFS(PA!$J:$J,PA!$A:$A,$B15,PA!$N:$N,Operacional!$F$3)</f>
        <v>0</v>
      </c>
      <c r="G15" s="44">
        <f>'PI Fehidro'!G15+'PI Fehidro'!H15</f>
        <v>0</v>
      </c>
      <c r="H15" s="43">
        <f>SUMIFS(PA!$K:$K,PA!$A:$A,$B15,PA!$N:$N,Operacional!$F$3)</f>
        <v>0</v>
      </c>
      <c r="I15" s="44">
        <f>'PI Fehidro'!I15+'PI Fehidro'!J15</f>
        <v>0</v>
      </c>
      <c r="J15" s="43">
        <f>SUMIFS(PA!$L:$L,PA!$A:$A,$B15,PA!$N:$N,Operacional!$F$3)</f>
        <v>0</v>
      </c>
      <c r="K15" s="44">
        <f t="shared" ref="K15:L15" si="11">C15+E15+G15+I15</f>
        <v>0</v>
      </c>
      <c r="L15" s="44">
        <f t="shared" si="11"/>
        <v>0</v>
      </c>
      <c r="M15" s="54">
        <f t="shared" si="1"/>
        <v>0</v>
      </c>
      <c r="N15" s="93"/>
      <c r="O15" s="3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x14ac:dyDescent="0.2">
      <c r="A16" s="41" t="s">
        <v>42</v>
      </c>
      <c r="B16" s="35" t="s">
        <v>47</v>
      </c>
      <c r="C16" s="43">
        <f>'PI Fehidro'!C16+'PI Fehidro'!D16</f>
        <v>0</v>
      </c>
      <c r="D16" s="43">
        <f>SUMIFS(PA!$I:$I,PA!$A:$A,$B16,PA!$N:$N,Operacional!$F$3)</f>
        <v>0</v>
      </c>
      <c r="E16" s="43">
        <f>'PI Fehidro'!E16+'PI Fehidro'!F16</f>
        <v>0</v>
      </c>
      <c r="F16" s="43">
        <f>SUMIFS(PA!$J:$J,PA!$A:$A,$B16,PA!$N:$N,Operacional!$F$3)</f>
        <v>0</v>
      </c>
      <c r="G16" s="44">
        <f>'PI Fehidro'!G16+'PI Fehidro'!H16</f>
        <v>0</v>
      </c>
      <c r="H16" s="43">
        <f>SUMIFS(PA!$K:$K,PA!$A:$A,$B16,PA!$N:$N,Operacional!$F$3)</f>
        <v>0</v>
      </c>
      <c r="I16" s="44">
        <f>'PI Fehidro'!I16+'PI Fehidro'!J16</f>
        <v>0</v>
      </c>
      <c r="J16" s="43">
        <f>SUMIFS(PA!$L:$L,PA!$A:$A,$B16,PA!$N:$N,Operacional!$F$3)</f>
        <v>0</v>
      </c>
      <c r="K16" s="44">
        <f t="shared" ref="K16:L16" si="12">C16+E16+G16+I16</f>
        <v>0</v>
      </c>
      <c r="L16" s="44">
        <f t="shared" si="12"/>
        <v>0</v>
      </c>
      <c r="M16" s="54">
        <f t="shared" si="1"/>
        <v>0</v>
      </c>
      <c r="N16" s="93"/>
      <c r="O16" s="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2">
      <c r="A17" s="41" t="s">
        <v>42</v>
      </c>
      <c r="B17" s="35" t="s">
        <v>48</v>
      </c>
      <c r="C17" s="43">
        <f>'PI Fehidro'!C17+'PI Fehidro'!D17</f>
        <v>0</v>
      </c>
      <c r="D17" s="43">
        <f>SUMIFS(PA!$I:$I,PA!$A:$A,$B17,PA!$N:$N,Operacional!$F$3)</f>
        <v>0</v>
      </c>
      <c r="E17" s="43">
        <f>'PI Fehidro'!E17+'PI Fehidro'!F17</f>
        <v>270000</v>
      </c>
      <c r="F17" s="43">
        <f>SUMIFS(PA!$J:$J,PA!$A:$A,$B17,PA!$N:$N,Operacional!$F$3)</f>
        <v>350000</v>
      </c>
      <c r="G17" s="44">
        <f>'PI Fehidro'!G17+'PI Fehidro'!H17</f>
        <v>0</v>
      </c>
      <c r="H17" s="43">
        <f>SUMIFS(PA!$K:$K,PA!$A:$A,$B17,PA!$N:$N,Operacional!$F$3)</f>
        <v>0</v>
      </c>
      <c r="I17" s="44">
        <f>'PI Fehidro'!I17+'PI Fehidro'!J17</f>
        <v>0</v>
      </c>
      <c r="J17" s="43">
        <f>SUMIFS(PA!$L:$L,PA!$A:$A,$B17,PA!$N:$N,Operacional!$F$3)</f>
        <v>0</v>
      </c>
      <c r="K17" s="44">
        <f t="shared" ref="K17:L17" si="13">C17+E17+G17+I17</f>
        <v>270000</v>
      </c>
      <c r="L17" s="44">
        <f t="shared" si="13"/>
        <v>350000</v>
      </c>
      <c r="M17" s="54">
        <f t="shared" si="1"/>
        <v>1.7300024275840518E-2</v>
      </c>
      <c r="N17" s="93"/>
      <c r="O17" s="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2">
      <c r="A18" s="41" t="s">
        <v>49</v>
      </c>
      <c r="B18" s="35" t="s">
        <v>50</v>
      </c>
      <c r="C18" s="43">
        <f>'PI Fehidro'!C18+'PI Fehidro'!D18</f>
        <v>2500000</v>
      </c>
      <c r="D18" s="43">
        <f>SUMIFS(PA!$I:$I,PA!$A:$A,$B18,PA!$N:$N,Operacional!$F$3)</f>
        <v>0</v>
      </c>
      <c r="E18" s="43">
        <f>'PI Fehidro'!E18+'PI Fehidro'!F18</f>
        <v>2300000</v>
      </c>
      <c r="F18" s="43">
        <f>SUMIFS(PA!$J:$J,PA!$A:$A,$B18,PA!$N:$N,Operacional!$F$3)</f>
        <v>0</v>
      </c>
      <c r="G18" s="44">
        <f>'PI Fehidro'!G18+'PI Fehidro'!H18</f>
        <v>2500000</v>
      </c>
      <c r="H18" s="43">
        <f>SUMIFS(PA!$K:$K,PA!$A:$A,$B18,PA!$N:$N,Operacional!$F$3)</f>
        <v>0</v>
      </c>
      <c r="I18" s="44">
        <f>'PI Fehidro'!I18+'PI Fehidro'!J18</f>
        <v>2500000</v>
      </c>
      <c r="J18" s="43">
        <f>SUMIFS(PA!$L:$L,PA!$A:$A,$B18,PA!$N:$N,Operacional!$F$3)</f>
        <v>0</v>
      </c>
      <c r="K18" s="44">
        <f t="shared" ref="K18:L18" si="14">C18+E18+G18+I18</f>
        <v>9800000</v>
      </c>
      <c r="L18" s="44">
        <f t="shared" si="14"/>
        <v>0</v>
      </c>
      <c r="M18" s="54">
        <f t="shared" si="1"/>
        <v>0.2734519966181243</v>
      </c>
      <c r="N18" s="92">
        <f>IFERROR(SUM(M18:M22),"")</f>
        <v>0.4239454658589602</v>
      </c>
      <c r="O18" s="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 customHeight="1" x14ac:dyDescent="0.2">
      <c r="A19" s="41" t="s">
        <v>49</v>
      </c>
      <c r="B19" s="35" t="s">
        <v>51</v>
      </c>
      <c r="C19" s="43">
        <f>'PI Fehidro'!C19+'PI Fehidro'!D19</f>
        <v>624400</v>
      </c>
      <c r="D19" s="43">
        <f>SUMIFS(PA!$I:$I,PA!$A:$A,$B19,PA!$N:$N,Operacional!$F$3)</f>
        <v>0</v>
      </c>
      <c r="E19" s="43">
        <f>'PI Fehidro'!E19+'PI Fehidro'!F19</f>
        <v>650000</v>
      </c>
      <c r="F19" s="43">
        <f>SUMIFS(PA!$J:$J,PA!$A:$A,$B19,PA!$N:$N,Operacional!$F$3)</f>
        <v>0</v>
      </c>
      <c r="G19" s="44">
        <f>'PI Fehidro'!G19+'PI Fehidro'!H19</f>
        <v>1039000</v>
      </c>
      <c r="H19" s="43">
        <f>SUMIFS(PA!$K:$K,PA!$A:$A,$B19,PA!$N:$N,Operacional!$F$3)</f>
        <v>0</v>
      </c>
      <c r="I19" s="44">
        <f>'PI Fehidro'!I19+'PI Fehidro'!J19</f>
        <v>1000000</v>
      </c>
      <c r="J19" s="43">
        <f>SUMIFS(PA!$L:$L,PA!$A:$A,$B19,PA!$N:$N,Operacional!$F$3)</f>
        <v>0</v>
      </c>
      <c r="K19" s="44">
        <f t="shared" ref="K19:L19" si="15">C19+E19+G19+I19</f>
        <v>3313400</v>
      </c>
      <c r="L19" s="44">
        <f t="shared" si="15"/>
        <v>0</v>
      </c>
      <c r="M19" s="54">
        <f t="shared" si="1"/>
        <v>9.2454678121887041E-2</v>
      </c>
      <c r="N19" s="93"/>
      <c r="O19" s="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 customHeight="1" x14ac:dyDescent="0.2">
      <c r="A20" s="41" t="s">
        <v>49</v>
      </c>
      <c r="B20" s="35" t="s">
        <v>52</v>
      </c>
      <c r="C20" s="43">
        <f>'PI Fehidro'!C20+'PI Fehidro'!D20</f>
        <v>0</v>
      </c>
      <c r="D20" s="43">
        <f>SUMIFS(PA!$I:$I,PA!$A:$A,$B20,PA!$N:$N,Operacional!$F$3)</f>
        <v>0</v>
      </c>
      <c r="E20" s="43">
        <f>'PI Fehidro'!E20+'PI Fehidro'!F20</f>
        <v>0</v>
      </c>
      <c r="F20" s="43">
        <f>SUMIFS(PA!$J:$J,PA!$A:$A,$B20,PA!$N:$N,Operacional!$F$3)</f>
        <v>0</v>
      </c>
      <c r="G20" s="44">
        <f>'PI Fehidro'!G20+'PI Fehidro'!H20</f>
        <v>0</v>
      </c>
      <c r="H20" s="43">
        <f>SUMIFS(PA!$K:$K,PA!$A:$A,$B20,PA!$N:$N,Operacional!$F$3)</f>
        <v>0</v>
      </c>
      <c r="I20" s="44">
        <f>'PI Fehidro'!I20+'PI Fehidro'!J20</f>
        <v>0</v>
      </c>
      <c r="J20" s="43">
        <f>SUMIFS(PA!$L:$L,PA!$A:$A,$B20,PA!$N:$N,Operacional!$F$3)</f>
        <v>0</v>
      </c>
      <c r="K20" s="44">
        <f t="shared" ref="K20:L20" si="16">C20+E20+G20+I20</f>
        <v>0</v>
      </c>
      <c r="L20" s="44">
        <f t="shared" si="16"/>
        <v>0</v>
      </c>
      <c r="M20" s="54">
        <f t="shared" si="1"/>
        <v>0</v>
      </c>
      <c r="N20" s="93"/>
      <c r="O20" s="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" customHeight="1" x14ac:dyDescent="0.2">
      <c r="A21" s="41" t="s">
        <v>49</v>
      </c>
      <c r="B21" s="35" t="s">
        <v>53</v>
      </c>
      <c r="C21" s="43">
        <f>'PI Fehidro'!C21+'PI Fehidro'!D21</f>
        <v>500000</v>
      </c>
      <c r="D21" s="43">
        <f>SUMIFS(PA!$I:$I,PA!$A:$A,$B21,PA!$N:$N,Operacional!$F$3)</f>
        <v>0</v>
      </c>
      <c r="E21" s="43">
        <f>'PI Fehidro'!E21+'PI Fehidro'!F21</f>
        <v>0</v>
      </c>
      <c r="F21" s="43">
        <f>SUMIFS(PA!$J:$J,PA!$A:$A,$B21,PA!$N:$N,Operacional!$F$3)</f>
        <v>500000</v>
      </c>
      <c r="G21" s="44">
        <f>'PI Fehidro'!G21+'PI Fehidro'!H21</f>
        <v>0</v>
      </c>
      <c r="H21" s="43">
        <f>SUMIFS(PA!$K:$K,PA!$A:$A,$B21,PA!$N:$N,Operacional!$F$3)</f>
        <v>580000</v>
      </c>
      <c r="I21" s="44">
        <f>'PI Fehidro'!I21+'PI Fehidro'!J21</f>
        <v>0</v>
      </c>
      <c r="J21" s="43">
        <f>SUMIFS(PA!$L:$L,PA!$A:$A,$B21,PA!$N:$N,Operacional!$F$3)</f>
        <v>500000</v>
      </c>
      <c r="K21" s="44">
        <f t="shared" ref="K21:L21" si="17">C21+E21+G21+I21</f>
        <v>500000</v>
      </c>
      <c r="L21" s="44">
        <f t="shared" si="17"/>
        <v>1580000</v>
      </c>
      <c r="M21" s="54">
        <f t="shared" si="1"/>
        <v>5.8038791118948829E-2</v>
      </c>
      <c r="N21" s="93"/>
      <c r="O21" s="3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x14ac:dyDescent="0.2">
      <c r="A22" s="41" t="s">
        <v>49</v>
      </c>
      <c r="B22" s="35" t="s">
        <v>54</v>
      </c>
      <c r="C22" s="43">
        <f>'PI Fehidro'!C22+'PI Fehidro'!D22</f>
        <v>0</v>
      </c>
      <c r="D22" s="43">
        <f>SUMIFS(PA!$I:$I,PA!$A:$A,$B22,PA!$N:$N,Operacional!$F$3)</f>
        <v>0</v>
      </c>
      <c r="E22" s="43">
        <f>'PI Fehidro'!E22+'PI Fehidro'!F22</f>
        <v>0</v>
      </c>
      <c r="F22" s="43">
        <f>SUMIFS(PA!$J:$J,PA!$A:$A,$B22,PA!$N:$N,Operacional!$F$3)</f>
        <v>0</v>
      </c>
      <c r="G22" s="44">
        <f>'PI Fehidro'!G22+'PI Fehidro'!H22</f>
        <v>0</v>
      </c>
      <c r="H22" s="43">
        <f>SUMIFS(PA!$K:$K,PA!$A:$A,$B22,PA!$N:$N,Operacional!$F$3)</f>
        <v>0</v>
      </c>
      <c r="I22" s="44">
        <f>'PI Fehidro'!I22+'PI Fehidro'!J22</f>
        <v>0</v>
      </c>
      <c r="J22" s="43">
        <f>SUMIFS(PA!$L:$L,PA!$A:$A,$B22,PA!$N:$N,Operacional!$F$3)</f>
        <v>0</v>
      </c>
      <c r="K22" s="44">
        <f t="shared" ref="K22:L22" si="18">C22+E22+G22+I22</f>
        <v>0</v>
      </c>
      <c r="L22" s="44">
        <f t="shared" si="18"/>
        <v>0</v>
      </c>
      <c r="M22" s="54">
        <f t="shared" si="1"/>
        <v>0</v>
      </c>
      <c r="N22" s="93"/>
      <c r="O22" s="3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x14ac:dyDescent="0.2">
      <c r="A23" s="41" t="s">
        <v>55</v>
      </c>
      <c r="B23" s="35" t="s">
        <v>56</v>
      </c>
      <c r="C23" s="43">
        <f>'PI Fehidro'!C23+'PI Fehidro'!D23</f>
        <v>0</v>
      </c>
      <c r="D23" s="43">
        <f>SUMIFS(PA!$I:$I,PA!$A:$A,$B23,PA!$N:$N,Operacional!$F$3)</f>
        <v>0</v>
      </c>
      <c r="E23" s="43">
        <f>'PI Fehidro'!E23+'PI Fehidro'!F23</f>
        <v>0</v>
      </c>
      <c r="F23" s="43">
        <f>SUMIFS(PA!$J:$J,PA!$A:$A,$B23,PA!$N:$N,Operacional!$F$3)</f>
        <v>0</v>
      </c>
      <c r="G23" s="44">
        <f>'PI Fehidro'!G23+'PI Fehidro'!H23</f>
        <v>0</v>
      </c>
      <c r="H23" s="43">
        <f>SUMIFS(PA!$K:$K,PA!$A:$A,$B23,PA!$N:$N,Operacional!$F$3)</f>
        <v>0</v>
      </c>
      <c r="I23" s="44">
        <f>'PI Fehidro'!I23+'PI Fehidro'!J23</f>
        <v>0</v>
      </c>
      <c r="J23" s="43">
        <f>SUMIFS(PA!$L:$L,PA!$A:$A,$B23,PA!$N:$N,Operacional!$F$3)</f>
        <v>0</v>
      </c>
      <c r="K23" s="44">
        <f t="shared" ref="K23:L23" si="19">C23+E23+G23+I23</f>
        <v>0</v>
      </c>
      <c r="L23" s="44">
        <f t="shared" si="19"/>
        <v>0</v>
      </c>
      <c r="M23" s="54">
        <f t="shared" si="1"/>
        <v>0</v>
      </c>
      <c r="N23" s="92">
        <f>IFERROR(SUM(M23:M24),"")</f>
        <v>4.8495874502275514E-2</v>
      </c>
      <c r="O23" s="3"/>
      <c r="P23" s="5"/>
      <c r="Q23" s="80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x14ac:dyDescent="0.2">
      <c r="A24" s="41" t="s">
        <v>55</v>
      </c>
      <c r="B24" s="35" t="s">
        <v>57</v>
      </c>
      <c r="C24" s="43">
        <f>'PI Fehidro'!C24+'PI Fehidro'!D24</f>
        <v>300000</v>
      </c>
      <c r="D24" s="43">
        <f>SUMIFS(PA!$I:$I,PA!$A:$A,$B24,PA!$N:$N,Operacional!$F$3)</f>
        <v>300000</v>
      </c>
      <c r="E24" s="43">
        <f>'PI Fehidro'!E24+'PI Fehidro'!F24</f>
        <v>350000</v>
      </c>
      <c r="F24" s="43">
        <f>SUMIFS(PA!$J:$J,PA!$A:$A,$B24,PA!$N:$N,Operacional!$F$3)</f>
        <v>0</v>
      </c>
      <c r="G24" s="44">
        <f>'PI Fehidro'!G24+'PI Fehidro'!H24</f>
        <v>0</v>
      </c>
      <c r="H24" s="43">
        <f>SUMIFS(PA!$K:$K,PA!$A:$A,$B24,PA!$N:$N,Operacional!$F$3)</f>
        <v>300000</v>
      </c>
      <c r="I24" s="44">
        <f>'PI Fehidro'!I24+'PI Fehidro'!J24</f>
        <v>488000</v>
      </c>
      <c r="J24" s="43">
        <f>SUMIFS(PA!$L:$L,PA!$A:$A,$B24,PA!$N:$N,Operacional!$F$3)</f>
        <v>0</v>
      </c>
      <c r="K24" s="44">
        <f t="shared" ref="K24:L24" si="20">C24+E24+G24+I24</f>
        <v>1138000</v>
      </c>
      <c r="L24" s="44">
        <f t="shared" si="20"/>
        <v>600000</v>
      </c>
      <c r="M24" s="54">
        <f t="shared" si="1"/>
        <v>4.8495874502275514E-2</v>
      </c>
      <c r="N24" s="93"/>
      <c r="O24" s="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x14ac:dyDescent="0.2">
      <c r="A25" s="41" t="s">
        <v>58</v>
      </c>
      <c r="B25" s="35" t="s">
        <v>59</v>
      </c>
      <c r="C25" s="43">
        <f>'PI Fehidro'!C25+'PI Fehidro'!D25</f>
        <v>0</v>
      </c>
      <c r="D25" s="43">
        <f>SUMIFS(PA!$I:$I,PA!$A:$A,$B25,PA!$N:$N,Operacional!$F$3)</f>
        <v>0</v>
      </c>
      <c r="E25" s="43">
        <f>'PI Fehidro'!E25+'PI Fehidro'!F25</f>
        <v>0</v>
      </c>
      <c r="F25" s="43">
        <f>SUMIFS(PA!$J:$J,PA!$A:$A,$B25,PA!$N:$N,Operacional!$F$3)</f>
        <v>0</v>
      </c>
      <c r="G25" s="44">
        <f>'PI Fehidro'!G25+'PI Fehidro'!H25</f>
        <v>0</v>
      </c>
      <c r="H25" s="43">
        <f>SUMIFS(PA!$K:$K,PA!$A:$A,$B25,PA!$N:$N,Operacional!$F$3)</f>
        <v>0</v>
      </c>
      <c r="I25" s="44">
        <f>'PI Fehidro'!I25+'PI Fehidro'!J25</f>
        <v>0</v>
      </c>
      <c r="J25" s="43">
        <f>SUMIFS(PA!$L:$L,PA!$A:$A,$B25,PA!$N:$N,Operacional!$F$3)</f>
        <v>0</v>
      </c>
      <c r="K25" s="44">
        <f t="shared" ref="K25:L25" si="21">C25+E25+G25+I25</f>
        <v>0</v>
      </c>
      <c r="L25" s="44">
        <f t="shared" si="21"/>
        <v>0</v>
      </c>
      <c r="M25" s="54">
        <f t="shared" si="1"/>
        <v>0</v>
      </c>
      <c r="N25" s="92">
        <f>IFERROR(SUM(M25:M27),"")</f>
        <v>0</v>
      </c>
      <c r="O25" s="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x14ac:dyDescent="0.2">
      <c r="A26" s="41" t="s">
        <v>58</v>
      </c>
      <c r="B26" s="35" t="s">
        <v>60</v>
      </c>
      <c r="C26" s="43">
        <f>'PI Fehidro'!C26+'PI Fehidro'!D26</f>
        <v>0</v>
      </c>
      <c r="D26" s="43">
        <f>SUMIFS(PA!$I:$I,PA!$A:$A,$B26,PA!$N:$N,Operacional!$F$3)</f>
        <v>0</v>
      </c>
      <c r="E26" s="43">
        <f>'PI Fehidro'!E26+'PI Fehidro'!F26</f>
        <v>0</v>
      </c>
      <c r="F26" s="43">
        <f>SUMIFS(PA!$J:$J,PA!$A:$A,$B26,PA!$N:$N,Operacional!$F$3)</f>
        <v>0</v>
      </c>
      <c r="G26" s="44">
        <f>'PI Fehidro'!G26+'PI Fehidro'!H26</f>
        <v>0</v>
      </c>
      <c r="H26" s="43">
        <f>SUMIFS(PA!$K:$K,PA!$A:$A,$B26,PA!$N:$N,Operacional!$F$3)</f>
        <v>0</v>
      </c>
      <c r="I26" s="44">
        <f>'PI Fehidro'!I26+'PI Fehidro'!J26</f>
        <v>0</v>
      </c>
      <c r="J26" s="43">
        <f>SUMIFS(PA!$L:$L,PA!$A:$A,$B26,PA!$N:$N,Operacional!$F$3)</f>
        <v>0</v>
      </c>
      <c r="K26" s="44">
        <f t="shared" ref="K26:L26" si="22">C26+E26+G26+I26</f>
        <v>0</v>
      </c>
      <c r="L26" s="44">
        <f t="shared" si="22"/>
        <v>0</v>
      </c>
      <c r="M26" s="54">
        <f t="shared" si="1"/>
        <v>0</v>
      </c>
      <c r="N26" s="93"/>
      <c r="O26" s="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x14ac:dyDescent="0.2">
      <c r="A27" s="41" t="s">
        <v>58</v>
      </c>
      <c r="B27" s="35" t="s">
        <v>61</v>
      </c>
      <c r="C27" s="43">
        <f>'PI Fehidro'!C27+'PI Fehidro'!D27</f>
        <v>0</v>
      </c>
      <c r="D27" s="43">
        <f>SUMIFS(PA!$I:$I,PA!$A:$A,$B27,PA!$N:$N,Operacional!$F$3)</f>
        <v>0</v>
      </c>
      <c r="E27" s="43">
        <f>'PI Fehidro'!E27+'PI Fehidro'!F27</f>
        <v>0</v>
      </c>
      <c r="F27" s="43">
        <f>SUMIFS(PA!$J:$J,PA!$A:$A,$B27,PA!$N:$N,Operacional!$F$3)</f>
        <v>0</v>
      </c>
      <c r="G27" s="44">
        <f>'PI Fehidro'!G27+'PI Fehidro'!H27</f>
        <v>0</v>
      </c>
      <c r="H27" s="43">
        <f>SUMIFS(PA!$K:$K,PA!$A:$A,$B27,PA!$N:$N,Operacional!$F$3)</f>
        <v>0</v>
      </c>
      <c r="I27" s="44">
        <f>'PI Fehidro'!I27+'PI Fehidro'!J27</f>
        <v>0</v>
      </c>
      <c r="J27" s="43">
        <f>SUMIFS(PA!$L:$L,PA!$A:$A,$B27,PA!$N:$N,Operacional!$F$3)</f>
        <v>0</v>
      </c>
      <c r="K27" s="44">
        <f t="shared" ref="K27:L27" si="23">C27+E27+G27+I27</f>
        <v>0</v>
      </c>
      <c r="L27" s="44">
        <f t="shared" si="23"/>
        <v>0</v>
      </c>
      <c r="M27" s="54">
        <f t="shared" si="1"/>
        <v>0</v>
      </c>
      <c r="N27" s="93"/>
      <c r="O27" s="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x14ac:dyDescent="0.2">
      <c r="A28" s="41" t="s">
        <v>62</v>
      </c>
      <c r="B28" s="35" t="s">
        <v>63</v>
      </c>
      <c r="C28" s="43">
        <f>'PI Fehidro'!C28+'PI Fehidro'!D28</f>
        <v>0</v>
      </c>
      <c r="D28" s="43">
        <f>SUMIFS(PA!$I:$I,PA!$A:$A,$B28,PA!$N:$N,Operacional!$F$3)</f>
        <v>0</v>
      </c>
      <c r="E28" s="43">
        <f>'PI Fehidro'!E28+'PI Fehidro'!F28</f>
        <v>0</v>
      </c>
      <c r="F28" s="43">
        <f>SUMIFS(PA!$J:$J,PA!$A:$A,$B28,PA!$N:$N,Operacional!$F$3)</f>
        <v>0</v>
      </c>
      <c r="G28" s="44">
        <f>'PI Fehidro'!G28+'PI Fehidro'!H28</f>
        <v>0</v>
      </c>
      <c r="H28" s="43">
        <f>SUMIFS(PA!$K:$K,PA!$A:$A,$B28,PA!$N:$N,Operacional!$F$3)</f>
        <v>0</v>
      </c>
      <c r="I28" s="44">
        <f>'PI Fehidro'!I28+'PI Fehidro'!J28</f>
        <v>0</v>
      </c>
      <c r="J28" s="43">
        <f>SUMIFS(PA!$L:$L,PA!$A:$A,$B28,PA!$N:$N,Operacional!$F$3)</f>
        <v>0</v>
      </c>
      <c r="K28" s="44">
        <f t="shared" ref="K28:L28" si="24">C28+E28+G28+I28</f>
        <v>0</v>
      </c>
      <c r="L28" s="44">
        <f t="shared" si="24"/>
        <v>0</v>
      </c>
      <c r="M28" s="54">
        <f t="shared" si="1"/>
        <v>0</v>
      </c>
      <c r="N28" s="92">
        <f>IFERROR(SUM(M28:M30),"")</f>
        <v>5.5806529922066183E-3</v>
      </c>
      <c r="O28" s="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x14ac:dyDescent="0.2">
      <c r="A29" s="41" t="s">
        <v>62</v>
      </c>
      <c r="B29" s="35" t="s">
        <v>64</v>
      </c>
      <c r="C29" s="43">
        <f>'PI Fehidro'!C29+'PI Fehidro'!D29</f>
        <v>0</v>
      </c>
      <c r="D29" s="43">
        <f>SUMIFS(PA!$I:$I,PA!$A:$A,$B29,PA!$N:$N,Operacional!$F$3)</f>
        <v>0</v>
      </c>
      <c r="E29" s="43">
        <f>'PI Fehidro'!E29+'PI Fehidro'!F29</f>
        <v>200000</v>
      </c>
      <c r="F29" s="43">
        <f>SUMIFS(PA!$J:$J,PA!$A:$A,$B29,PA!$N:$N,Operacional!$F$3)</f>
        <v>0</v>
      </c>
      <c r="G29" s="44">
        <f>'PI Fehidro'!G29+'PI Fehidro'!H29</f>
        <v>0</v>
      </c>
      <c r="H29" s="43">
        <f>SUMIFS(PA!$K:$K,PA!$A:$A,$B29,PA!$N:$N,Operacional!$F$3)</f>
        <v>0</v>
      </c>
      <c r="I29" s="44">
        <f>'PI Fehidro'!I29+'PI Fehidro'!J29</f>
        <v>0</v>
      </c>
      <c r="J29" s="43">
        <f>SUMIFS(PA!$L:$L,PA!$A:$A,$B29,PA!$N:$N,Operacional!$F$3)</f>
        <v>0</v>
      </c>
      <c r="K29" s="44">
        <f t="shared" ref="K29:L29" si="25">C29+E29+G29+I29</f>
        <v>200000</v>
      </c>
      <c r="L29" s="44">
        <f t="shared" si="25"/>
        <v>0</v>
      </c>
      <c r="M29" s="54">
        <f t="shared" si="1"/>
        <v>5.5806529922066183E-3</v>
      </c>
      <c r="N29" s="93"/>
      <c r="O29" s="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2">
      <c r="A30" s="41" t="s">
        <v>62</v>
      </c>
      <c r="B30" s="35" t="s">
        <v>65</v>
      </c>
      <c r="C30" s="43">
        <f>'PI Fehidro'!C30+'PI Fehidro'!D30</f>
        <v>0</v>
      </c>
      <c r="D30" s="43">
        <f>SUMIFS(PA!$I:$I,PA!$A:$A,$B30,PA!$N:$N,Operacional!$F$3)</f>
        <v>0</v>
      </c>
      <c r="E30" s="43">
        <f>'PI Fehidro'!E30+'PI Fehidro'!F30</f>
        <v>0</v>
      </c>
      <c r="F30" s="43">
        <f>SUMIFS(PA!$J:$J,PA!$A:$A,$B30,PA!$N:$N,Operacional!$F$3)</f>
        <v>0</v>
      </c>
      <c r="G30" s="44">
        <f>'PI Fehidro'!G30+'PI Fehidro'!H30</f>
        <v>0</v>
      </c>
      <c r="H30" s="43">
        <f>SUMIFS(PA!$K:$K,PA!$A:$A,$B30,PA!$N:$N,Operacional!$F$3)</f>
        <v>0</v>
      </c>
      <c r="I30" s="44">
        <f>'PI Fehidro'!I30+'PI Fehidro'!J30</f>
        <v>0</v>
      </c>
      <c r="J30" s="43">
        <f>SUMIFS(PA!$L:$L,PA!$A:$A,$B30,PA!$N:$N,Operacional!$F$3)</f>
        <v>0</v>
      </c>
      <c r="K30" s="44">
        <f t="shared" ref="K30:L30" si="26">C30+E30+G30+I30</f>
        <v>0</v>
      </c>
      <c r="L30" s="44">
        <f t="shared" si="26"/>
        <v>0</v>
      </c>
      <c r="M30" s="54">
        <f t="shared" si="1"/>
        <v>0</v>
      </c>
      <c r="N30" s="93"/>
      <c r="O30" s="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x14ac:dyDescent="0.2">
      <c r="A31" s="41" t="s">
        <v>66</v>
      </c>
      <c r="B31" s="35" t="s">
        <v>67</v>
      </c>
      <c r="C31" s="43">
        <f>'PI Fehidro'!C31+'PI Fehidro'!D31</f>
        <v>300000</v>
      </c>
      <c r="D31" s="43">
        <f>SUMIFS(PA!$I:$I,PA!$A:$A,$B31,PA!$N:$N,Operacional!$F$3)</f>
        <v>0</v>
      </c>
      <c r="E31" s="43">
        <f>'PI Fehidro'!E31+'PI Fehidro'!F31</f>
        <v>500000</v>
      </c>
      <c r="F31" s="43">
        <f>SUMIFS(PA!$J:$J,PA!$A:$A,$B31,PA!$N:$N,Operacional!$F$3)</f>
        <v>0</v>
      </c>
      <c r="G31" s="44">
        <f>'PI Fehidro'!G31+'PI Fehidro'!H31</f>
        <v>0</v>
      </c>
      <c r="H31" s="43">
        <f>SUMIFS(PA!$K:$K,PA!$A:$A,$B31,PA!$N:$N,Operacional!$F$3)</f>
        <v>0</v>
      </c>
      <c r="I31" s="44">
        <f>'PI Fehidro'!I31+'PI Fehidro'!J31</f>
        <v>200000</v>
      </c>
      <c r="J31" s="43">
        <f>SUMIFS(PA!$L:$L,PA!$A:$A,$B31,PA!$N:$N,Operacional!$F$3)</f>
        <v>0</v>
      </c>
      <c r="K31" s="44">
        <f t="shared" ref="K31:L31" si="27">C31+E31+G31+I31</f>
        <v>1000000</v>
      </c>
      <c r="L31" s="44">
        <f t="shared" si="27"/>
        <v>0</v>
      </c>
      <c r="M31" s="54">
        <f t="shared" si="1"/>
        <v>2.790326496103309E-2</v>
      </c>
      <c r="N31" s="92">
        <f>IFERROR(SUM(M31:M33),"")</f>
        <v>0.19532285472723165</v>
      </c>
      <c r="O31" s="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x14ac:dyDescent="0.2">
      <c r="A32" s="41" t="s">
        <v>66</v>
      </c>
      <c r="B32" s="35" t="s">
        <v>68</v>
      </c>
      <c r="C32" s="43">
        <f>'PI Fehidro'!C32+'PI Fehidro'!D32</f>
        <v>1500000</v>
      </c>
      <c r="D32" s="43">
        <f>SUMIFS(PA!$I:$I,PA!$A:$A,$B32,PA!$N:$N,Operacional!$F$3)</f>
        <v>0</v>
      </c>
      <c r="E32" s="43">
        <f>'PI Fehidro'!E32+'PI Fehidro'!F32</f>
        <v>1500000</v>
      </c>
      <c r="F32" s="43">
        <f>SUMIFS(PA!$J:$J,PA!$A:$A,$B32,PA!$N:$N,Operacional!$F$3)</f>
        <v>0</v>
      </c>
      <c r="G32" s="44">
        <f>'PI Fehidro'!G32+'PI Fehidro'!H32</f>
        <v>1500000</v>
      </c>
      <c r="H32" s="43">
        <f>SUMIFS(PA!$K:$K,PA!$A:$A,$B32,PA!$N:$N,Operacional!$F$3)</f>
        <v>0</v>
      </c>
      <c r="I32" s="44">
        <f>'PI Fehidro'!I32+'PI Fehidro'!J32</f>
        <v>1500000</v>
      </c>
      <c r="J32" s="43">
        <f>SUMIFS(PA!$L:$L,PA!$A:$A,$B32,PA!$N:$N,Operacional!$F$3)</f>
        <v>0</v>
      </c>
      <c r="K32" s="44">
        <f t="shared" ref="K32:L32" si="28">C32+E32+G32+I32</f>
        <v>6000000</v>
      </c>
      <c r="L32" s="44">
        <f t="shared" si="28"/>
        <v>0</v>
      </c>
      <c r="M32" s="54">
        <f t="shared" si="1"/>
        <v>0.16741958976619856</v>
      </c>
      <c r="N32" s="93"/>
      <c r="O32" s="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x14ac:dyDescent="0.2">
      <c r="A33" s="41" t="s">
        <v>66</v>
      </c>
      <c r="B33" s="35" t="s">
        <v>69</v>
      </c>
      <c r="C33" s="43">
        <f>'PI Fehidro'!C33+'PI Fehidro'!D33</f>
        <v>0</v>
      </c>
      <c r="D33" s="43">
        <f>SUMIFS(PA!$I:$I,PA!$A:$A,$B33,PA!$N:$N,Operacional!$F$3)</f>
        <v>0</v>
      </c>
      <c r="E33" s="43">
        <f>'PI Fehidro'!E33+'PI Fehidro'!F33</f>
        <v>0</v>
      </c>
      <c r="F33" s="43">
        <f>SUMIFS(PA!$J:$J,PA!$A:$A,$B33,PA!$N:$N,Operacional!$F$3)</f>
        <v>0</v>
      </c>
      <c r="G33" s="44">
        <f>'PI Fehidro'!G33+'PI Fehidro'!H33</f>
        <v>0</v>
      </c>
      <c r="H33" s="43">
        <f>SUMIFS(PA!$K:$K,PA!$A:$A,$B33,PA!$N:$N,Operacional!$F$3)</f>
        <v>0</v>
      </c>
      <c r="I33" s="44">
        <f>'PI Fehidro'!I33+'PI Fehidro'!J33</f>
        <v>0</v>
      </c>
      <c r="J33" s="43">
        <f>SUMIFS(PA!$L:$L,PA!$A:$A,$B33,PA!$N:$N,Operacional!$F$3)</f>
        <v>0</v>
      </c>
      <c r="K33" s="44">
        <f t="shared" ref="K33:L33" si="29">C33+E33+G33+I33</f>
        <v>0</v>
      </c>
      <c r="L33" s="44">
        <f t="shared" si="29"/>
        <v>0</v>
      </c>
      <c r="M33" s="54">
        <f t="shared" si="1"/>
        <v>0</v>
      </c>
      <c r="N33" s="93"/>
      <c r="O33" s="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0" customHeight="1" x14ac:dyDescent="0.2">
      <c r="A34" s="41" t="s">
        <v>70</v>
      </c>
      <c r="B34" s="35" t="s">
        <v>71</v>
      </c>
      <c r="C34" s="43">
        <f>'PI Fehidro'!C34+'PI Fehidro'!D34</f>
        <v>0</v>
      </c>
      <c r="D34" s="43">
        <f>SUMIFS(PA!$I:$I,PA!$A:$A,$B34,PA!$N:$N,Operacional!$F$3)</f>
        <v>150000</v>
      </c>
      <c r="E34" s="43">
        <f>'PI Fehidro'!E34+'PI Fehidro'!F34</f>
        <v>150000</v>
      </c>
      <c r="F34" s="43">
        <f>SUMIFS(PA!$J:$J,PA!$A:$A,$B34,PA!$N:$N,Operacional!$F$3)</f>
        <v>0</v>
      </c>
      <c r="G34" s="44">
        <f>'PI Fehidro'!G34+'PI Fehidro'!H34</f>
        <v>300000</v>
      </c>
      <c r="H34" s="43">
        <f>SUMIFS(PA!$K:$K,PA!$A:$A,$B34,PA!$N:$N,Operacional!$F$3)</f>
        <v>150000</v>
      </c>
      <c r="I34" s="44">
        <f>'PI Fehidro'!I34+'PI Fehidro'!J34</f>
        <v>0</v>
      </c>
      <c r="J34" s="43">
        <f>SUMIFS(PA!$L:$L,PA!$A:$A,$B34,PA!$N:$N,Operacional!$F$3)</f>
        <v>0</v>
      </c>
      <c r="K34" s="44">
        <f t="shared" ref="K34:L34" si="30">C34+E34+G34+I34</f>
        <v>450000</v>
      </c>
      <c r="L34" s="44">
        <f t="shared" si="30"/>
        <v>300000</v>
      </c>
      <c r="M34" s="54">
        <f t="shared" si="1"/>
        <v>2.092744872077482E-2</v>
      </c>
      <c r="N34" s="92">
        <f>IFERROR(SUM(M34:M36),"")</f>
        <v>9.6126747790758985E-2</v>
      </c>
      <c r="O34" s="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" customHeight="1" x14ac:dyDescent="0.2">
      <c r="A35" s="41" t="s">
        <v>70</v>
      </c>
      <c r="B35" s="35" t="s">
        <v>72</v>
      </c>
      <c r="C35" s="43">
        <f>'PI Fehidro'!C35+'PI Fehidro'!D35</f>
        <v>500000</v>
      </c>
      <c r="D35" s="43">
        <f>SUMIFS(PA!$I:$I,PA!$A:$A,$B35,PA!$N:$N,Operacional!$F$3)</f>
        <v>200000</v>
      </c>
      <c r="E35" s="43">
        <f>'PI Fehidro'!E35+'PI Fehidro'!F35</f>
        <v>550000</v>
      </c>
      <c r="F35" s="43">
        <f>SUMIFS(PA!$J:$J,PA!$A:$A,$B35,PA!$N:$N,Operacional!$F$3)</f>
        <v>0</v>
      </c>
      <c r="G35" s="44">
        <f>'PI Fehidro'!G35+'PI Fehidro'!H35</f>
        <v>545000</v>
      </c>
      <c r="H35" s="43">
        <f>SUMIFS(PA!$K:$K,PA!$A:$A,$B35,PA!$N:$N,Operacional!$F$3)</f>
        <v>0</v>
      </c>
      <c r="I35" s="44">
        <f>'PI Fehidro'!I35+'PI Fehidro'!J35</f>
        <v>570000</v>
      </c>
      <c r="J35" s="43">
        <f>SUMIFS(PA!$L:$L,PA!$A:$A,$B35,PA!$N:$N,Operacional!$F$3)</f>
        <v>0</v>
      </c>
      <c r="K35" s="44">
        <f t="shared" ref="K35:L35" si="31">C35+E35+G35+I35</f>
        <v>2165000</v>
      </c>
      <c r="L35" s="44">
        <f t="shared" si="31"/>
        <v>200000</v>
      </c>
      <c r="M35" s="54">
        <f t="shared" si="1"/>
        <v>6.5991221632843253E-2</v>
      </c>
      <c r="N35" s="93"/>
      <c r="O35" s="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" customHeight="1" x14ac:dyDescent="0.2">
      <c r="A36" s="41" t="s">
        <v>70</v>
      </c>
      <c r="B36" s="35" t="s">
        <v>73</v>
      </c>
      <c r="C36" s="43">
        <f>'PI Fehidro'!C36+'PI Fehidro'!D36</f>
        <v>0</v>
      </c>
      <c r="D36" s="43">
        <f>SUMIFS(PA!$I:$I,PA!$A:$A,$B36,PA!$N:$N,Operacional!$F$3)</f>
        <v>0</v>
      </c>
      <c r="E36" s="43">
        <f>'PI Fehidro'!E36+'PI Fehidro'!F36</f>
        <v>150000</v>
      </c>
      <c r="F36" s="43">
        <f>SUMIFS(PA!$J:$J,PA!$A:$A,$B36,PA!$N:$N,Operacional!$F$3)</f>
        <v>0</v>
      </c>
      <c r="G36" s="44">
        <f>'PI Fehidro'!G36+'PI Fehidro'!H36</f>
        <v>0</v>
      </c>
      <c r="H36" s="43">
        <f>SUMIFS(PA!$K:$K,PA!$A:$A,$B36,PA!$N:$N,Operacional!$F$3)</f>
        <v>0</v>
      </c>
      <c r="I36" s="44">
        <f>'PI Fehidro'!I36+'PI Fehidro'!J36</f>
        <v>180000</v>
      </c>
      <c r="J36" s="43">
        <f>SUMIFS(PA!$L:$L,PA!$A:$A,$B36,PA!$N:$N,Operacional!$F$3)</f>
        <v>0</v>
      </c>
      <c r="K36" s="44">
        <f t="shared" ref="K36:L36" si="32">C36+E36+G36+I36</f>
        <v>330000</v>
      </c>
      <c r="L36" s="44">
        <f t="shared" si="32"/>
        <v>0</v>
      </c>
      <c r="M36" s="54">
        <f t="shared" si="1"/>
        <v>9.2080774371409192E-3</v>
      </c>
      <c r="N36" s="103"/>
      <c r="O36" s="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54.75" customHeight="1" x14ac:dyDescent="0.2">
      <c r="A37" s="95" t="s">
        <v>76</v>
      </c>
      <c r="B37" s="96"/>
      <c r="C37" s="63">
        <f t="shared" ref="C37:K37" si="33">SUM(C5:C36)</f>
        <v>7260800</v>
      </c>
      <c r="D37" s="63">
        <f t="shared" si="33"/>
        <v>1400000</v>
      </c>
      <c r="E37" s="63">
        <f t="shared" si="33"/>
        <v>7650000</v>
      </c>
      <c r="F37" s="63">
        <f t="shared" si="33"/>
        <v>2100000</v>
      </c>
      <c r="G37" s="63">
        <f t="shared" si="33"/>
        <v>7184000</v>
      </c>
      <c r="H37" s="63">
        <f t="shared" si="33"/>
        <v>1695300</v>
      </c>
      <c r="I37" s="63">
        <f t="shared" si="33"/>
        <v>7198000</v>
      </c>
      <c r="J37" s="63">
        <f t="shared" si="33"/>
        <v>1350000</v>
      </c>
      <c r="K37" s="63">
        <f t="shared" si="33"/>
        <v>29292800</v>
      </c>
      <c r="L37" s="63">
        <f>SUM(L5:L35)</f>
        <v>6545300</v>
      </c>
      <c r="M37" s="104"/>
      <c r="N37" s="105"/>
      <c r="O37" s="3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54.75" customHeight="1" x14ac:dyDescent="0.2">
      <c r="A38" s="95" t="s">
        <v>77</v>
      </c>
      <c r="B38" s="96"/>
      <c r="C38" s="98">
        <f>SUM(C37:J37)</f>
        <v>35838100</v>
      </c>
      <c r="D38" s="97"/>
      <c r="E38" s="97"/>
      <c r="F38" s="97"/>
      <c r="G38" s="97"/>
      <c r="H38" s="97"/>
      <c r="I38" s="97"/>
      <c r="J38" s="96"/>
      <c r="K38" s="98">
        <f>SUM(K37:L37)</f>
        <v>35838100</v>
      </c>
      <c r="L38" s="96"/>
      <c r="M38" s="106"/>
      <c r="N38" s="105"/>
      <c r="O38" s="3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.75" customHeight="1" x14ac:dyDescent="0.2">
      <c r="A39" s="64"/>
      <c r="B39" s="65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6"/>
      <c r="N39" s="60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.75" customHeight="1" x14ac:dyDescent="0.2">
      <c r="A40" s="61"/>
      <c r="B40" s="61"/>
      <c r="C40" s="61"/>
      <c r="D40" s="61"/>
      <c r="E40" s="61"/>
      <c r="F40" s="61"/>
      <c r="G40" s="61"/>
      <c r="H40" s="61"/>
      <c r="I40" s="5"/>
      <c r="J40" s="5"/>
      <c r="K40" s="5"/>
      <c r="L40" s="5"/>
      <c r="M40" s="67"/>
      <c r="N40" s="6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.75" customHeight="1" x14ac:dyDescent="0.2">
      <c r="A41" s="68"/>
      <c r="B41" s="68"/>
      <c r="C41" s="5"/>
      <c r="D41" s="5"/>
      <c r="E41" s="5"/>
      <c r="F41" s="5"/>
      <c r="G41" s="5"/>
      <c r="H41" s="5"/>
      <c r="I41" s="5"/>
      <c r="J41" s="5"/>
      <c r="K41" s="5"/>
      <c r="L41" s="5"/>
      <c r="M41" s="67"/>
      <c r="N41" s="6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</sheetData>
  <mergeCells count="17">
    <mergeCell ref="N12:N17"/>
    <mergeCell ref="N18:N22"/>
    <mergeCell ref="A38:B38"/>
    <mergeCell ref="C38:J38"/>
    <mergeCell ref="N23:N24"/>
    <mergeCell ref="N25:N27"/>
    <mergeCell ref="N28:N30"/>
    <mergeCell ref="N31:N33"/>
    <mergeCell ref="N34:N36"/>
    <mergeCell ref="A37:B37"/>
    <mergeCell ref="K38:L38"/>
    <mergeCell ref="M37:N38"/>
    <mergeCell ref="A1:N1"/>
    <mergeCell ref="C2:J2"/>
    <mergeCell ref="M2:M4"/>
    <mergeCell ref="N2:N4"/>
    <mergeCell ref="N5:N11"/>
  </mergeCells>
  <pageMargins left="0.23622047244094491" right="0.23622047244094491" top="0.74803149606299213" bottom="0.74803149606299213" header="0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E2" sqref="E2"/>
    </sheetView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25.5" x14ac:dyDescent="0.2">
      <c r="A1" s="69" t="s">
        <v>17</v>
      </c>
      <c r="B1" s="69" t="s">
        <v>78</v>
      </c>
      <c r="C1" s="69" t="s">
        <v>0</v>
      </c>
      <c r="D1" s="69" t="s">
        <v>79</v>
      </c>
      <c r="E1" s="69" t="s">
        <v>80</v>
      </c>
      <c r="F1" s="69" t="s">
        <v>81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ht="24.75" customHeight="1" x14ac:dyDescent="0.2">
      <c r="A2" s="71" t="s">
        <v>82</v>
      </c>
      <c r="B2" s="71">
        <v>1</v>
      </c>
      <c r="C2" s="71" t="s">
        <v>83</v>
      </c>
      <c r="D2" s="71" t="s">
        <v>31</v>
      </c>
      <c r="E2" s="71" t="s">
        <v>84</v>
      </c>
      <c r="F2" s="72" t="s">
        <v>85</v>
      </c>
    </row>
    <row r="3" spans="1:26" ht="24.75" customHeight="1" x14ac:dyDescent="0.2">
      <c r="A3" s="71" t="s">
        <v>82</v>
      </c>
      <c r="B3" s="71">
        <v>1</v>
      </c>
      <c r="C3" s="71" t="s">
        <v>86</v>
      </c>
      <c r="D3" s="71" t="s">
        <v>36</v>
      </c>
      <c r="E3" s="71" t="s">
        <v>87</v>
      </c>
      <c r="F3" s="72" t="s">
        <v>88</v>
      </c>
    </row>
    <row r="4" spans="1:26" ht="24.75" customHeight="1" x14ac:dyDescent="0.2">
      <c r="A4" s="71" t="s">
        <v>82</v>
      </c>
      <c r="B4" s="71">
        <v>1</v>
      </c>
      <c r="C4" s="71" t="s">
        <v>89</v>
      </c>
      <c r="D4" s="71" t="s">
        <v>37</v>
      </c>
      <c r="E4" s="71" t="s">
        <v>90</v>
      </c>
      <c r="F4" s="72" t="s">
        <v>91</v>
      </c>
    </row>
    <row r="5" spans="1:26" ht="24.75" customHeight="1" x14ac:dyDescent="0.2">
      <c r="A5" s="71" t="s">
        <v>82</v>
      </c>
      <c r="B5" s="71">
        <v>1</v>
      </c>
      <c r="C5" s="71" t="s">
        <v>92</v>
      </c>
      <c r="D5" s="71" t="s">
        <v>38</v>
      </c>
      <c r="E5" s="71" t="s">
        <v>93</v>
      </c>
      <c r="F5" s="72" t="s">
        <v>94</v>
      </c>
    </row>
    <row r="6" spans="1:26" ht="24.75" customHeight="1" x14ac:dyDescent="0.2">
      <c r="A6" s="71" t="s">
        <v>82</v>
      </c>
      <c r="B6" s="71">
        <v>1</v>
      </c>
      <c r="C6" s="71" t="s">
        <v>95</v>
      </c>
      <c r="D6" s="71" t="s">
        <v>39</v>
      </c>
      <c r="E6" s="71" t="s">
        <v>96</v>
      </c>
      <c r="F6" s="72" t="s">
        <v>97</v>
      </c>
    </row>
    <row r="7" spans="1:26" ht="24.75" customHeight="1" x14ac:dyDescent="0.2">
      <c r="A7" s="71" t="s">
        <v>82</v>
      </c>
      <c r="B7" s="71">
        <v>1</v>
      </c>
      <c r="C7" s="71" t="s">
        <v>98</v>
      </c>
      <c r="D7" s="71" t="s">
        <v>40</v>
      </c>
      <c r="E7" s="71" t="s">
        <v>99</v>
      </c>
      <c r="F7" s="72" t="s">
        <v>100</v>
      </c>
    </row>
    <row r="8" spans="1:26" ht="24.75" customHeight="1" x14ac:dyDescent="0.2">
      <c r="A8" s="71" t="s">
        <v>82</v>
      </c>
      <c r="B8" s="71">
        <v>1</v>
      </c>
      <c r="C8" s="71" t="s">
        <v>101</v>
      </c>
      <c r="D8" s="71" t="s">
        <v>41</v>
      </c>
      <c r="E8" s="71" t="s">
        <v>102</v>
      </c>
      <c r="F8" s="72" t="s">
        <v>103</v>
      </c>
    </row>
    <row r="9" spans="1:26" ht="24.75" customHeight="1" x14ac:dyDescent="0.2">
      <c r="A9" s="71" t="s">
        <v>104</v>
      </c>
      <c r="B9" s="71">
        <v>2</v>
      </c>
      <c r="C9" s="71" t="s">
        <v>105</v>
      </c>
      <c r="D9" s="71" t="s">
        <v>43</v>
      </c>
      <c r="E9" s="71" t="s">
        <v>106</v>
      </c>
      <c r="F9" s="72" t="s">
        <v>107</v>
      </c>
    </row>
    <row r="10" spans="1:26" ht="24.75" customHeight="1" x14ac:dyDescent="0.2">
      <c r="A10" s="71" t="s">
        <v>104</v>
      </c>
      <c r="B10" s="71">
        <v>2</v>
      </c>
      <c r="C10" s="71" t="s">
        <v>108</v>
      </c>
      <c r="D10" s="71" t="s">
        <v>44</v>
      </c>
      <c r="E10" s="71" t="s">
        <v>109</v>
      </c>
      <c r="F10" s="72" t="s">
        <v>110</v>
      </c>
    </row>
    <row r="11" spans="1:26" ht="24.75" customHeight="1" x14ac:dyDescent="0.2">
      <c r="A11" s="71" t="s">
        <v>104</v>
      </c>
      <c r="B11" s="71">
        <v>2</v>
      </c>
      <c r="C11" s="71" t="s">
        <v>111</v>
      </c>
      <c r="D11" s="71" t="s">
        <v>45</v>
      </c>
      <c r="E11" s="71" t="s">
        <v>112</v>
      </c>
      <c r="F11" s="72" t="s">
        <v>113</v>
      </c>
    </row>
    <row r="12" spans="1:26" ht="24.75" customHeight="1" x14ac:dyDescent="0.2">
      <c r="A12" s="71" t="s">
        <v>104</v>
      </c>
      <c r="B12" s="71">
        <v>2</v>
      </c>
      <c r="C12" s="71" t="s">
        <v>114</v>
      </c>
      <c r="D12" s="71" t="s">
        <v>46</v>
      </c>
      <c r="E12" s="71" t="s">
        <v>115</v>
      </c>
      <c r="F12" s="72" t="s">
        <v>116</v>
      </c>
    </row>
    <row r="13" spans="1:26" ht="24.75" customHeight="1" x14ac:dyDescent="0.2">
      <c r="A13" s="71" t="s">
        <v>104</v>
      </c>
      <c r="B13" s="71">
        <v>2</v>
      </c>
      <c r="C13" s="71" t="s">
        <v>117</v>
      </c>
      <c r="D13" s="71" t="s">
        <v>47</v>
      </c>
      <c r="E13" s="71" t="s">
        <v>118</v>
      </c>
      <c r="F13" s="72" t="s">
        <v>119</v>
      </c>
    </row>
    <row r="14" spans="1:26" ht="24.75" customHeight="1" x14ac:dyDescent="0.2">
      <c r="A14" s="71" t="s">
        <v>104</v>
      </c>
      <c r="B14" s="71">
        <v>2</v>
      </c>
      <c r="C14" s="71" t="s">
        <v>120</v>
      </c>
      <c r="D14" s="71" t="s">
        <v>48</v>
      </c>
      <c r="E14" s="71" t="s">
        <v>121</v>
      </c>
      <c r="F14" s="72" t="s">
        <v>122</v>
      </c>
    </row>
    <row r="15" spans="1:26" ht="24.75" customHeight="1" x14ac:dyDescent="0.2">
      <c r="A15" s="71" t="s">
        <v>123</v>
      </c>
      <c r="B15" s="71">
        <v>3</v>
      </c>
      <c r="C15" s="71" t="s">
        <v>124</v>
      </c>
      <c r="D15" s="71" t="s">
        <v>50</v>
      </c>
      <c r="E15" s="71" t="s">
        <v>125</v>
      </c>
      <c r="F15" s="72" t="s">
        <v>126</v>
      </c>
    </row>
    <row r="16" spans="1:26" ht="24.75" customHeight="1" x14ac:dyDescent="0.2">
      <c r="A16" s="71" t="s">
        <v>123</v>
      </c>
      <c r="B16" s="71">
        <v>3</v>
      </c>
      <c r="C16" s="71" t="s">
        <v>127</v>
      </c>
      <c r="D16" s="71" t="s">
        <v>51</v>
      </c>
      <c r="E16" s="71" t="s">
        <v>128</v>
      </c>
      <c r="F16" s="72" t="s">
        <v>129</v>
      </c>
    </row>
    <row r="17" spans="1:6" ht="24.75" customHeight="1" x14ac:dyDescent="0.2">
      <c r="A17" s="71" t="s">
        <v>123</v>
      </c>
      <c r="B17" s="71">
        <v>3</v>
      </c>
      <c r="C17" s="71" t="s">
        <v>130</v>
      </c>
      <c r="D17" s="71" t="s">
        <v>52</v>
      </c>
      <c r="E17" s="71" t="s">
        <v>131</v>
      </c>
      <c r="F17" s="72" t="s">
        <v>132</v>
      </c>
    </row>
    <row r="18" spans="1:6" ht="24.75" customHeight="1" x14ac:dyDescent="0.2">
      <c r="A18" s="71" t="s">
        <v>123</v>
      </c>
      <c r="B18" s="71">
        <v>3</v>
      </c>
      <c r="C18" s="71" t="s">
        <v>133</v>
      </c>
      <c r="D18" s="71" t="s">
        <v>53</v>
      </c>
      <c r="E18" s="71" t="s">
        <v>134</v>
      </c>
      <c r="F18" s="72" t="s">
        <v>135</v>
      </c>
    </row>
    <row r="19" spans="1:6" ht="24.75" customHeight="1" x14ac:dyDescent="0.2">
      <c r="A19" s="71" t="s">
        <v>123</v>
      </c>
      <c r="B19" s="71">
        <v>3</v>
      </c>
      <c r="C19" s="71" t="s">
        <v>136</v>
      </c>
      <c r="D19" s="71" t="s">
        <v>54</v>
      </c>
      <c r="E19" s="71" t="s">
        <v>137</v>
      </c>
      <c r="F19" s="72" t="s">
        <v>138</v>
      </c>
    </row>
    <row r="20" spans="1:6" ht="24.75" customHeight="1" x14ac:dyDescent="0.2">
      <c r="A20" s="71" t="s">
        <v>139</v>
      </c>
      <c r="B20" s="71">
        <v>4</v>
      </c>
      <c r="C20" s="71" t="s">
        <v>140</v>
      </c>
      <c r="D20" s="71" t="s">
        <v>56</v>
      </c>
      <c r="E20" s="71" t="s">
        <v>141</v>
      </c>
      <c r="F20" s="72" t="s">
        <v>142</v>
      </c>
    </row>
    <row r="21" spans="1:6" ht="24.75" customHeight="1" x14ac:dyDescent="0.2">
      <c r="A21" s="71" t="s">
        <v>139</v>
      </c>
      <c r="B21" s="71">
        <v>4</v>
      </c>
      <c r="C21" s="71" t="s">
        <v>143</v>
      </c>
      <c r="D21" s="71" t="s">
        <v>57</v>
      </c>
      <c r="E21" s="71" t="s">
        <v>144</v>
      </c>
      <c r="F21" s="72" t="s">
        <v>145</v>
      </c>
    </row>
    <row r="22" spans="1:6" ht="24.75" customHeight="1" x14ac:dyDescent="0.2">
      <c r="A22" s="71" t="s">
        <v>146</v>
      </c>
      <c r="B22" s="71">
        <v>5</v>
      </c>
      <c r="C22" s="71" t="s">
        <v>147</v>
      </c>
      <c r="D22" s="71" t="s">
        <v>59</v>
      </c>
      <c r="E22" s="71" t="s">
        <v>148</v>
      </c>
      <c r="F22" s="72" t="s">
        <v>149</v>
      </c>
    </row>
    <row r="23" spans="1:6" ht="24.75" customHeight="1" x14ac:dyDescent="0.2">
      <c r="A23" s="71" t="s">
        <v>146</v>
      </c>
      <c r="B23" s="71">
        <v>5</v>
      </c>
      <c r="C23" s="71" t="s">
        <v>150</v>
      </c>
      <c r="D23" s="71" t="s">
        <v>60</v>
      </c>
      <c r="E23" s="71" t="s">
        <v>151</v>
      </c>
      <c r="F23" s="72" t="s">
        <v>152</v>
      </c>
    </row>
    <row r="24" spans="1:6" ht="24.75" customHeight="1" x14ac:dyDescent="0.2">
      <c r="A24" s="71" t="s">
        <v>146</v>
      </c>
      <c r="B24" s="71">
        <v>5</v>
      </c>
      <c r="C24" s="71" t="s">
        <v>153</v>
      </c>
      <c r="D24" s="71" t="s">
        <v>61</v>
      </c>
      <c r="E24" s="71" t="s">
        <v>154</v>
      </c>
      <c r="F24" s="72" t="s">
        <v>155</v>
      </c>
    </row>
    <row r="25" spans="1:6" ht="24.75" customHeight="1" x14ac:dyDescent="0.2">
      <c r="A25" s="71" t="s">
        <v>156</v>
      </c>
      <c r="B25" s="71">
        <v>6</v>
      </c>
      <c r="C25" s="71" t="s">
        <v>157</v>
      </c>
      <c r="D25" s="71" t="s">
        <v>63</v>
      </c>
      <c r="E25" s="71" t="s">
        <v>158</v>
      </c>
      <c r="F25" s="72" t="s">
        <v>159</v>
      </c>
    </row>
    <row r="26" spans="1:6" ht="24.75" customHeight="1" x14ac:dyDescent="0.2">
      <c r="A26" s="71" t="s">
        <v>156</v>
      </c>
      <c r="B26" s="71">
        <v>6</v>
      </c>
      <c r="C26" s="71" t="s">
        <v>160</v>
      </c>
      <c r="D26" s="71" t="s">
        <v>64</v>
      </c>
      <c r="E26" s="71" t="s">
        <v>161</v>
      </c>
      <c r="F26" s="72" t="s">
        <v>162</v>
      </c>
    </row>
    <row r="27" spans="1:6" ht="24.75" customHeight="1" x14ac:dyDescent="0.2">
      <c r="A27" s="71" t="s">
        <v>156</v>
      </c>
      <c r="B27" s="71">
        <v>6</v>
      </c>
      <c r="C27" s="71" t="s">
        <v>163</v>
      </c>
      <c r="D27" s="71" t="s">
        <v>164</v>
      </c>
      <c r="E27" s="71" t="s">
        <v>165</v>
      </c>
      <c r="F27" s="72" t="s">
        <v>166</v>
      </c>
    </row>
    <row r="28" spans="1:6" ht="24.75" customHeight="1" x14ac:dyDescent="0.2">
      <c r="A28" s="71" t="s">
        <v>167</v>
      </c>
      <c r="B28" s="71">
        <v>7</v>
      </c>
      <c r="C28" s="71" t="s">
        <v>168</v>
      </c>
      <c r="D28" s="71" t="s">
        <v>67</v>
      </c>
      <c r="E28" s="71" t="s">
        <v>169</v>
      </c>
      <c r="F28" s="72" t="s">
        <v>170</v>
      </c>
    </row>
    <row r="29" spans="1:6" ht="24.75" customHeight="1" x14ac:dyDescent="0.2">
      <c r="A29" s="71" t="s">
        <v>167</v>
      </c>
      <c r="B29" s="71">
        <v>7</v>
      </c>
      <c r="C29" s="71" t="s">
        <v>171</v>
      </c>
      <c r="D29" s="71" t="s">
        <v>68</v>
      </c>
      <c r="E29" s="71" t="s">
        <v>172</v>
      </c>
      <c r="F29" s="72" t="s">
        <v>173</v>
      </c>
    </row>
    <row r="30" spans="1:6" ht="24.75" customHeight="1" x14ac:dyDescent="0.2">
      <c r="A30" s="71" t="s">
        <v>167</v>
      </c>
      <c r="B30" s="71">
        <v>7</v>
      </c>
      <c r="C30" s="71" t="s">
        <v>174</v>
      </c>
      <c r="D30" s="71" t="s">
        <v>69</v>
      </c>
      <c r="E30" s="71" t="s">
        <v>175</v>
      </c>
      <c r="F30" s="72" t="s">
        <v>176</v>
      </c>
    </row>
    <row r="31" spans="1:6" ht="24.75" customHeight="1" x14ac:dyDescent="0.2">
      <c r="A31" s="71" t="s">
        <v>177</v>
      </c>
      <c r="B31" s="71">
        <v>8</v>
      </c>
      <c r="C31" s="71" t="s">
        <v>178</v>
      </c>
      <c r="D31" s="71" t="s">
        <v>71</v>
      </c>
      <c r="E31" s="71" t="s">
        <v>179</v>
      </c>
      <c r="F31" s="72" t="s">
        <v>180</v>
      </c>
    </row>
    <row r="32" spans="1:6" ht="24.75" customHeight="1" x14ac:dyDescent="0.2">
      <c r="A32" s="71" t="s">
        <v>177</v>
      </c>
      <c r="B32" s="71">
        <v>8</v>
      </c>
      <c r="C32" s="71" t="s">
        <v>181</v>
      </c>
      <c r="D32" s="71" t="s">
        <v>72</v>
      </c>
      <c r="E32" s="71" t="s">
        <v>182</v>
      </c>
      <c r="F32" s="72" t="s">
        <v>183</v>
      </c>
    </row>
    <row r="33" spans="1:6" ht="24.75" customHeight="1" x14ac:dyDescent="0.2">
      <c r="A33" s="71" t="s">
        <v>177</v>
      </c>
      <c r="B33" s="71">
        <v>8</v>
      </c>
      <c r="C33" s="71" t="s">
        <v>184</v>
      </c>
      <c r="D33" s="71" t="s">
        <v>73</v>
      </c>
      <c r="E33" s="71" t="s">
        <v>185</v>
      </c>
      <c r="F33" s="72" t="s">
        <v>186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 x14ac:dyDescent="0.25">
      <c r="A1" s="73" t="s">
        <v>31</v>
      </c>
      <c r="B1" s="73" t="s">
        <v>187</v>
      </c>
      <c r="C1" s="73" t="s">
        <v>188</v>
      </c>
      <c r="D1" s="73" t="s">
        <v>189</v>
      </c>
      <c r="E1" s="73" t="s">
        <v>190</v>
      </c>
      <c r="F1" s="73" t="s">
        <v>25</v>
      </c>
      <c r="G1" s="73" t="s">
        <v>191</v>
      </c>
    </row>
    <row r="2" spans="1:7" ht="14.25" customHeight="1" x14ac:dyDescent="0.25">
      <c r="A2" s="73" t="s">
        <v>36</v>
      </c>
      <c r="B2" s="73" t="s">
        <v>192</v>
      </c>
      <c r="C2" s="73" t="s">
        <v>193</v>
      </c>
      <c r="D2" s="73" t="s">
        <v>194</v>
      </c>
      <c r="E2" s="73" t="s">
        <v>195</v>
      </c>
      <c r="F2" s="73" t="s">
        <v>26</v>
      </c>
      <c r="G2" s="73" t="s">
        <v>196</v>
      </c>
    </row>
    <row r="3" spans="1:7" ht="14.25" customHeight="1" x14ac:dyDescent="0.25">
      <c r="A3" s="73" t="s">
        <v>37</v>
      </c>
      <c r="B3" s="73" t="s">
        <v>197</v>
      </c>
      <c r="C3" s="73" t="s">
        <v>198</v>
      </c>
      <c r="E3" s="73" t="s">
        <v>199</v>
      </c>
      <c r="F3" s="73" t="s">
        <v>19</v>
      </c>
      <c r="G3" s="73" t="s">
        <v>199</v>
      </c>
    </row>
    <row r="4" spans="1:7" ht="14.25" customHeight="1" x14ac:dyDescent="0.25">
      <c r="A4" s="73" t="s">
        <v>38</v>
      </c>
      <c r="C4" s="73" t="s">
        <v>200</v>
      </c>
      <c r="E4" s="73" t="s">
        <v>201</v>
      </c>
      <c r="G4" s="73" t="s">
        <v>202</v>
      </c>
    </row>
    <row r="5" spans="1:7" ht="14.25" customHeight="1" x14ac:dyDescent="0.25">
      <c r="A5" s="73" t="s">
        <v>39</v>
      </c>
      <c r="E5" s="73" t="s">
        <v>203</v>
      </c>
    </row>
    <row r="6" spans="1:7" ht="14.25" customHeight="1" x14ac:dyDescent="0.25">
      <c r="A6" s="73" t="s">
        <v>40</v>
      </c>
      <c r="E6" s="73" t="s">
        <v>204</v>
      </c>
    </row>
    <row r="7" spans="1:7" ht="14.25" customHeight="1" x14ac:dyDescent="0.25">
      <c r="A7" s="73" t="s">
        <v>41</v>
      </c>
      <c r="E7" s="73" t="s">
        <v>205</v>
      </c>
    </row>
    <row r="8" spans="1:7" ht="14.25" customHeight="1" x14ac:dyDescent="0.25">
      <c r="A8" s="73" t="s">
        <v>43</v>
      </c>
      <c r="E8" s="73" t="s">
        <v>206</v>
      </c>
    </row>
    <row r="9" spans="1:7" ht="14.25" customHeight="1" x14ac:dyDescent="0.25">
      <c r="A9" s="73" t="s">
        <v>44</v>
      </c>
      <c r="E9" s="73" t="s">
        <v>207</v>
      </c>
    </row>
    <row r="10" spans="1:7" ht="14.25" customHeight="1" x14ac:dyDescent="0.25">
      <c r="A10" s="73" t="s">
        <v>45</v>
      </c>
    </row>
    <row r="11" spans="1:7" ht="14.25" customHeight="1" x14ac:dyDescent="0.25">
      <c r="A11" s="73" t="s">
        <v>46</v>
      </c>
    </row>
    <row r="12" spans="1:7" ht="14.25" customHeight="1" x14ac:dyDescent="0.25">
      <c r="A12" s="73" t="s">
        <v>47</v>
      </c>
    </row>
    <row r="13" spans="1:7" ht="14.25" customHeight="1" x14ac:dyDescent="0.25">
      <c r="A13" s="73" t="s">
        <v>48</v>
      </c>
    </row>
    <row r="14" spans="1:7" ht="14.25" customHeight="1" x14ac:dyDescent="0.25">
      <c r="A14" s="73" t="s">
        <v>50</v>
      </c>
    </row>
    <row r="15" spans="1:7" ht="14.25" customHeight="1" x14ac:dyDescent="0.25">
      <c r="A15" s="73" t="s">
        <v>51</v>
      </c>
    </row>
    <row r="16" spans="1:7" ht="14.25" customHeight="1" x14ac:dyDescent="0.25">
      <c r="A16" s="73" t="s">
        <v>52</v>
      </c>
    </row>
    <row r="17" spans="1:1" ht="14.25" customHeight="1" x14ac:dyDescent="0.25">
      <c r="A17" s="73" t="s">
        <v>53</v>
      </c>
    </row>
    <row r="18" spans="1:1" ht="14.25" customHeight="1" x14ac:dyDescent="0.25">
      <c r="A18" s="73" t="s">
        <v>54</v>
      </c>
    </row>
    <row r="19" spans="1:1" ht="14.25" customHeight="1" x14ac:dyDescent="0.25">
      <c r="A19" s="73" t="s">
        <v>56</v>
      </c>
    </row>
    <row r="20" spans="1:1" ht="14.25" customHeight="1" x14ac:dyDescent="0.25">
      <c r="A20" s="73" t="s">
        <v>57</v>
      </c>
    </row>
    <row r="21" spans="1:1" ht="14.25" customHeight="1" x14ac:dyDescent="0.25">
      <c r="A21" s="73" t="s">
        <v>59</v>
      </c>
    </row>
    <row r="22" spans="1:1" ht="14.25" customHeight="1" x14ac:dyDescent="0.25">
      <c r="A22" s="73" t="s">
        <v>60</v>
      </c>
    </row>
    <row r="23" spans="1:1" ht="14.25" customHeight="1" x14ac:dyDescent="0.25">
      <c r="A23" s="73" t="s">
        <v>61</v>
      </c>
    </row>
    <row r="24" spans="1:1" ht="14.25" customHeight="1" x14ac:dyDescent="0.25">
      <c r="A24" s="73" t="s">
        <v>63</v>
      </c>
    </row>
    <row r="25" spans="1:1" ht="14.25" customHeight="1" x14ac:dyDescent="0.25">
      <c r="A25" s="73" t="s">
        <v>64</v>
      </c>
    </row>
    <row r="26" spans="1:1" ht="14.25" customHeight="1" x14ac:dyDescent="0.25">
      <c r="A26" s="73" t="s">
        <v>65</v>
      </c>
    </row>
    <row r="27" spans="1:1" ht="14.25" customHeight="1" x14ac:dyDescent="0.25">
      <c r="A27" s="73" t="s">
        <v>67</v>
      </c>
    </row>
    <row r="28" spans="1:1" ht="14.25" customHeight="1" x14ac:dyDescent="0.25">
      <c r="A28" s="73" t="s">
        <v>68</v>
      </c>
    </row>
    <row r="29" spans="1:1" ht="14.25" customHeight="1" x14ac:dyDescent="0.25">
      <c r="A29" s="73" t="s">
        <v>69</v>
      </c>
    </row>
    <row r="30" spans="1:1" ht="14.25" customHeight="1" x14ac:dyDescent="0.25">
      <c r="A30" s="73" t="s">
        <v>71</v>
      </c>
    </row>
    <row r="31" spans="1:1" ht="14.25" customHeight="1" x14ac:dyDescent="0.25">
      <c r="A31" s="73" t="s">
        <v>72</v>
      </c>
    </row>
    <row r="32" spans="1:1" ht="14.25" customHeight="1" x14ac:dyDescent="0.25">
      <c r="A32" s="73" t="s">
        <v>73</v>
      </c>
    </row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PA</vt:lpstr>
      <vt:lpstr>PI Fehidro</vt:lpstr>
      <vt:lpstr>PI Geral</vt:lpstr>
      <vt:lpstr>PDCs Del CRH 190</vt:lpstr>
      <vt:lpstr>Operacional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Cris</cp:lastModifiedBy>
  <cp:lastPrinted>2020-03-11T20:48:19Z</cp:lastPrinted>
  <dcterms:created xsi:type="dcterms:W3CDTF">2013-08-15T20:01:52Z</dcterms:created>
  <dcterms:modified xsi:type="dcterms:W3CDTF">2021-11-24T13:36:11Z</dcterms:modified>
</cp:coreProperties>
</file>