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MT\Reunião 02-12-19 - mexer PAPI\"/>
    </mc:Choice>
  </mc:AlternateContent>
  <bookViews>
    <workbookView xWindow="0" yWindow="0" windowWidth="16380" windowHeight="8190" tabRatio="500"/>
  </bookViews>
  <sheets>
    <sheet name="Plan1" sheetId="1" r:id="rId1"/>
    <sheet name="Plan2" sheetId="2" r:id="rId2"/>
    <sheet name="Plan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D61" i="1"/>
  <c r="G66" i="1"/>
  <c r="C67" i="1"/>
  <c r="E59" i="1"/>
  <c r="D59" i="1"/>
  <c r="D70" i="1"/>
  <c r="E70" i="1"/>
  <c r="F70" i="1"/>
  <c r="G70" i="1"/>
  <c r="C70" i="1"/>
  <c r="D69" i="1"/>
  <c r="E69" i="1"/>
  <c r="F69" i="1"/>
  <c r="G69" i="1"/>
  <c r="C69" i="1"/>
  <c r="D68" i="1"/>
  <c r="E68" i="1"/>
  <c r="F68" i="1"/>
  <c r="G68" i="1"/>
  <c r="C68" i="1"/>
  <c r="D67" i="1"/>
  <c r="E67" i="1"/>
  <c r="F67" i="1"/>
  <c r="G67" i="1"/>
  <c r="D62" i="1"/>
  <c r="E62" i="1"/>
  <c r="F62" i="1"/>
  <c r="G62" i="1"/>
  <c r="E61" i="1"/>
  <c r="F61" i="1"/>
  <c r="G61" i="1"/>
  <c r="D60" i="1"/>
  <c r="E60" i="1"/>
  <c r="F60" i="1"/>
  <c r="G60" i="1"/>
  <c r="F59" i="1"/>
  <c r="G59" i="1"/>
  <c r="D58" i="1"/>
  <c r="E58" i="1"/>
  <c r="F58" i="1"/>
  <c r="G58" i="1"/>
  <c r="C62" i="1"/>
  <c r="C61" i="1"/>
  <c r="C60" i="1"/>
  <c r="C59" i="1"/>
  <c r="D66" i="1"/>
  <c r="E66" i="1"/>
  <c r="F66" i="1"/>
  <c r="C66" i="1"/>
  <c r="C58" i="1"/>
  <c r="D36" i="1"/>
  <c r="G5" i="1"/>
  <c r="F7" i="1"/>
  <c r="F10" i="1" s="1"/>
  <c r="E7" i="1"/>
  <c r="E10" i="1" s="1"/>
  <c r="E19" i="1" s="1"/>
  <c r="D7" i="1"/>
  <c r="D10" i="1" s="1"/>
  <c r="C7" i="1"/>
  <c r="C10" i="1" s="1"/>
  <c r="N6" i="1"/>
  <c r="K6" i="1"/>
  <c r="I6" i="1"/>
  <c r="G6" i="1"/>
  <c r="G7" i="1" s="1"/>
  <c r="G10" i="1" s="1"/>
  <c r="D3" i="1"/>
  <c r="D38" i="1" s="1"/>
  <c r="D49" i="1" s="1"/>
  <c r="D41" i="1" l="1"/>
  <c r="D52" i="1" s="1"/>
  <c r="D37" i="1"/>
  <c r="D48" i="1" s="1"/>
  <c r="E3" i="1"/>
  <c r="D40" i="1"/>
  <c r="D51" i="1" s="1"/>
  <c r="D47" i="1"/>
  <c r="D39" i="1"/>
  <c r="C3" i="1"/>
  <c r="D35" i="1"/>
  <c r="F3" i="1"/>
  <c r="D17" i="1"/>
  <c r="F18" i="1"/>
  <c r="F14" i="1"/>
  <c r="F17" i="1"/>
  <c r="F13" i="1"/>
  <c r="F16" i="1"/>
  <c r="F19" i="1"/>
  <c r="F15" i="1"/>
  <c r="G17" i="1"/>
  <c r="G13" i="1"/>
  <c r="G16" i="1"/>
  <c r="G19" i="1"/>
  <c r="G15" i="1"/>
  <c r="G18" i="1"/>
  <c r="G14" i="1"/>
  <c r="C17" i="1"/>
  <c r="C13" i="1"/>
  <c r="C16" i="1"/>
  <c r="C19" i="1"/>
  <c r="C15" i="1"/>
  <c r="C18" i="1"/>
  <c r="C14" i="1"/>
  <c r="D16" i="1"/>
  <c r="D19" i="1"/>
  <c r="D15" i="1"/>
  <c r="D18" i="1"/>
  <c r="D14" i="1"/>
  <c r="D13" i="1"/>
  <c r="E16" i="1"/>
  <c r="E13" i="1"/>
  <c r="E17" i="1"/>
  <c r="E14" i="1"/>
  <c r="E18" i="1"/>
  <c r="E15" i="1"/>
  <c r="D50" i="1" l="1"/>
  <c r="G39" i="1"/>
  <c r="D46" i="1"/>
  <c r="D53" i="1" s="1"/>
  <c r="D42" i="1"/>
  <c r="C38" i="1"/>
  <c r="C35" i="1"/>
  <c r="C39" i="1"/>
  <c r="C36" i="1"/>
  <c r="C40" i="1"/>
  <c r="C37" i="1"/>
  <c r="C41" i="1"/>
  <c r="E38" i="1"/>
  <c r="E49" i="1" s="1"/>
  <c r="E35" i="1"/>
  <c r="E39" i="1"/>
  <c r="E50" i="1" s="1"/>
  <c r="E36" i="1"/>
  <c r="E47" i="1" s="1"/>
  <c r="E40" i="1"/>
  <c r="E51" i="1" s="1"/>
  <c r="E37" i="1"/>
  <c r="E48" i="1" s="1"/>
  <c r="E41" i="1"/>
  <c r="E52" i="1" s="1"/>
  <c r="F38" i="1"/>
  <c r="F49" i="1" s="1"/>
  <c r="F35" i="1"/>
  <c r="F39" i="1"/>
  <c r="F50" i="1" s="1"/>
  <c r="F36" i="1"/>
  <c r="F47" i="1" s="1"/>
  <c r="F40" i="1"/>
  <c r="F51" i="1" s="1"/>
  <c r="F37" i="1"/>
  <c r="F48" i="1" s="1"/>
  <c r="F41" i="1"/>
  <c r="F52" i="1" s="1"/>
  <c r="C12" i="1"/>
  <c r="F20" i="1"/>
  <c r="F12" i="1"/>
  <c r="D20" i="1"/>
  <c r="D12" i="1"/>
  <c r="E20" i="1"/>
  <c r="E12" i="1"/>
  <c r="G20" i="1"/>
  <c r="G37" i="1" l="1"/>
  <c r="C48" i="1"/>
  <c r="G48" i="1" s="1"/>
  <c r="G35" i="1"/>
  <c r="C46" i="1"/>
  <c r="C42" i="1"/>
  <c r="E46" i="1"/>
  <c r="E53" i="1" s="1"/>
  <c r="E42" i="1"/>
  <c r="G40" i="1"/>
  <c r="C51" i="1"/>
  <c r="G51" i="1" s="1"/>
  <c r="C49" i="1"/>
  <c r="G49" i="1" s="1"/>
  <c r="G38" i="1"/>
  <c r="F42" i="1"/>
  <c r="F46" i="1"/>
  <c r="F53" i="1" s="1"/>
  <c r="G36" i="1"/>
  <c r="C47" i="1"/>
  <c r="G47" i="1" s="1"/>
  <c r="G41" i="1"/>
  <c r="C52" i="1"/>
  <c r="G52" i="1" s="1"/>
  <c r="C50" i="1"/>
  <c r="G50" i="1" s="1"/>
  <c r="C53" i="1" l="1"/>
  <c r="G53" i="1" s="1"/>
  <c r="G46" i="1"/>
  <c r="G42" i="1"/>
</calcChain>
</file>

<file path=xl/sharedStrings.xml><?xml version="1.0" encoding="utf-8"?>
<sst xmlns="http://schemas.openxmlformats.org/spreadsheetml/2006/main" count="96" uniqueCount="38">
  <si>
    <t>Até 25%</t>
  </si>
  <si>
    <t>No mín. 60%</t>
  </si>
  <si>
    <t>No máx. 15%</t>
  </si>
  <si>
    <t>participação compensação</t>
  </si>
  <si>
    <t>Grupo I</t>
  </si>
  <si>
    <t>Grupo II</t>
  </si>
  <si>
    <t>Grupo III</t>
  </si>
  <si>
    <t>Grupo IV</t>
  </si>
  <si>
    <t>Grupo V</t>
  </si>
  <si>
    <t>Grupo VI</t>
  </si>
  <si>
    <t>TOTAL</t>
  </si>
  <si>
    <t>PDC1      (%)</t>
  </si>
  <si>
    <t>PDC2     (%)</t>
  </si>
  <si>
    <t>PDC3     (%)</t>
  </si>
  <si>
    <t>PDC5   (%)</t>
  </si>
  <si>
    <t>PDC4    (%)</t>
  </si>
  <si>
    <t>PDC8                (%)</t>
  </si>
  <si>
    <t>PDC7 (%)</t>
  </si>
  <si>
    <t>Compensação Financeira/Royalties – PL PPA 2020-2023 (Deliberação CRH Ad Referendum nº 224/2019)</t>
  </si>
  <si>
    <r>
      <rPr>
        <sz val="10"/>
        <color rgb="FF000000"/>
        <rFont val="Arial"/>
        <family val="2"/>
        <charset val="1"/>
      </rPr>
      <t xml:space="preserve">Cobrança pelo Uso de Recursos Hídricos – PL PPA 2020-2023 (Deliberação CRH </t>
    </r>
    <r>
      <rPr>
        <i/>
        <sz val="10"/>
        <color rgb="FF000000"/>
        <rFont val="Arial"/>
        <family val="2"/>
        <charset val="1"/>
      </rPr>
      <t>Ad Referendum</t>
    </r>
    <r>
      <rPr>
        <sz val="10"/>
        <color rgb="FF000000"/>
        <rFont val="Arial"/>
        <family val="2"/>
        <charset val="1"/>
      </rPr>
      <t xml:space="preserve"> nº 224/2019)</t>
    </r>
  </si>
  <si>
    <t>Total</t>
  </si>
  <si>
    <t>Saldos (FEHIDRO)</t>
  </si>
  <si>
    <t>Saldos (Cobrança)</t>
  </si>
  <si>
    <t>PDC 1 + PDC 2</t>
  </si>
  <si>
    <t>PDC 1</t>
  </si>
  <si>
    <t>PDC 2</t>
  </si>
  <si>
    <t>PDC 3</t>
  </si>
  <si>
    <t>PDC 5</t>
  </si>
  <si>
    <t>PDC 4</t>
  </si>
  <si>
    <t>PDC 8</t>
  </si>
  <si>
    <t>PDC 7</t>
  </si>
  <si>
    <t>Cobrança pelo uso da água</t>
  </si>
  <si>
    <t>Compensação financeira</t>
  </si>
  <si>
    <t>Base de cálculo</t>
  </si>
  <si>
    <t>Sub-PDC 3.1</t>
  </si>
  <si>
    <t>Sub-PDC 3.2</t>
  </si>
  <si>
    <t>Sub-PDC 3.3</t>
  </si>
  <si>
    <t>Sub-PDC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</si>
</sst>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\-??_-;_-@_-"/>
    <numFmt numFmtId="165" formatCode="_-&quot;R$ &quot;* #,##0.00_-;&quot;-R$ &quot;* #,##0.00_-;_-&quot;R$ &quot;* \-??_-;_-@_-"/>
  </numFmts>
  <fonts count="1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80808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5"/>
        <bgColor rgb="FFF2F2F2"/>
      </patternFill>
    </fill>
    <fill>
      <patternFill patternType="solid">
        <fgColor rgb="FFC3D69B"/>
        <bgColor rgb="FFB7DEE8"/>
      </patternFill>
    </fill>
    <fill>
      <patternFill patternType="solid">
        <fgColor rgb="FFC6D9F1"/>
        <bgColor rgb="FFB7DEE8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B7DEE8"/>
        <bgColor rgb="FFC6D9F1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5" fontId="7" fillId="0" borderId="0" applyBorder="0" applyProtection="0"/>
    <xf numFmtId="9" fontId="7" fillId="0" borderId="0" applyBorder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9" fontId="1" fillId="0" borderId="1" xfId="2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vertical="center" wrapText="1"/>
    </xf>
    <xf numFmtId="9" fontId="1" fillId="2" borderId="1" xfId="2" applyFont="1" applyFill="1" applyBorder="1" applyAlignment="1" applyProtection="1">
      <alignment horizontal="center" vertical="center"/>
    </xf>
    <xf numFmtId="9" fontId="1" fillId="3" borderId="1" xfId="2" applyFont="1" applyFill="1" applyBorder="1" applyAlignment="1" applyProtection="1">
      <alignment horizontal="center" vertical="center"/>
    </xf>
    <xf numFmtId="9" fontId="1" fillId="7" borderId="1" xfId="2" applyFont="1" applyFill="1" applyBorder="1" applyAlignment="1" applyProtection="1">
      <alignment horizontal="center" vertical="center"/>
    </xf>
    <xf numFmtId="9" fontId="1" fillId="0" borderId="1" xfId="2" applyFont="1" applyBorder="1" applyAlignment="1" applyProtection="1">
      <alignment horizontal="center" vertical="center"/>
    </xf>
    <xf numFmtId="165" fontId="1" fillId="0" borderId="1" xfId="1" applyFont="1" applyBorder="1" applyAlignment="1" applyProtection="1">
      <alignment horizontal="center" vertical="center" wrapText="1"/>
    </xf>
    <xf numFmtId="165" fontId="1" fillId="6" borderId="1" xfId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8" borderId="1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/>
    <xf numFmtId="164" fontId="1" fillId="8" borderId="1" xfId="0" applyNumberFormat="1" applyFont="1" applyFill="1" applyBorder="1"/>
    <xf numFmtId="164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8" borderId="1" xfId="0" applyFont="1" applyFill="1" applyBorder="1" applyAlignment="1">
      <alignment horizontal="right"/>
    </xf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right"/>
    </xf>
    <xf numFmtId="165" fontId="9" fillId="0" borderId="0" xfId="1" applyFont="1"/>
    <xf numFmtId="165" fontId="11" fillId="0" borderId="0" xfId="1" applyFont="1"/>
    <xf numFmtId="0" fontId="11" fillId="0" borderId="0" xfId="0" applyFont="1"/>
    <xf numFmtId="0" fontId="12" fillId="0" borderId="0" xfId="0" applyFont="1"/>
    <xf numFmtId="165" fontId="9" fillId="0" borderId="0" xfId="1" applyFont="1" applyFill="1"/>
    <xf numFmtId="165" fontId="11" fillId="0" borderId="0" xfId="1" applyFont="1" applyFill="1"/>
    <xf numFmtId="0" fontId="9" fillId="0" borderId="0" xfId="0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7DEE8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zoomScale="90" zoomScaleNormal="90" workbookViewId="0">
      <selection activeCell="C74" sqref="C74"/>
    </sheetView>
  </sheetViews>
  <sheetFormatPr defaultRowHeight="15" x14ac:dyDescent="0.25"/>
  <cols>
    <col min="1" max="1" width="8.7109375" customWidth="1"/>
    <col min="2" max="2" width="30.42578125" style="6" customWidth="1"/>
    <col min="3" max="3" width="18.140625" style="6" customWidth="1"/>
    <col min="4" max="4" width="18" style="6" customWidth="1"/>
    <col min="5" max="5" width="18.7109375" style="6" customWidth="1"/>
    <col min="6" max="6" width="18" style="6" customWidth="1"/>
    <col min="7" max="7" width="19.140625" style="6" customWidth="1"/>
    <col min="8" max="8" width="2.140625" style="6" customWidth="1"/>
    <col min="9" max="13" width="9.140625" style="7" customWidth="1"/>
    <col min="14" max="14" width="10.42578125" style="8" customWidth="1"/>
    <col min="15" max="15" width="8.5703125" style="7" customWidth="1"/>
    <col min="16" max="1025" width="8.7109375" customWidth="1"/>
  </cols>
  <sheetData>
    <row r="2" spans="1:15" x14ac:dyDescent="0.25">
      <c r="B2" s="46"/>
      <c r="C2" s="47">
        <v>0.101795734877047</v>
      </c>
      <c r="D2" s="47">
        <v>0.104627983211367</v>
      </c>
      <c r="E2" s="47">
        <v>0.107532703989939</v>
      </c>
      <c r="F2" s="47">
        <v>0.110498353193329</v>
      </c>
      <c r="G2" s="48"/>
      <c r="H2" s="9"/>
      <c r="I2" s="5" t="s">
        <v>0</v>
      </c>
      <c r="J2" s="5"/>
      <c r="K2" s="5" t="s">
        <v>1</v>
      </c>
      <c r="L2" s="5"/>
      <c r="M2" s="5"/>
      <c r="N2" s="4" t="s">
        <v>2</v>
      </c>
      <c r="O2" s="4"/>
    </row>
    <row r="3" spans="1:15" x14ac:dyDescent="0.25">
      <c r="B3" s="49" t="s">
        <v>3</v>
      </c>
      <c r="C3" s="46">
        <f>C5/C7</f>
        <v>0.10179573487704706</v>
      </c>
      <c r="D3" s="46">
        <f>D5/D7</f>
        <v>0.10462798321136679</v>
      </c>
      <c r="E3" s="46">
        <f>E5/E7</f>
        <v>0.10753270398993904</v>
      </c>
      <c r="F3" s="46">
        <f>F5/F7</f>
        <v>0.11049835319332926</v>
      </c>
      <c r="G3" s="46"/>
      <c r="I3" s="3" t="s">
        <v>4</v>
      </c>
      <c r="J3" s="3"/>
      <c r="K3" s="10" t="s">
        <v>5</v>
      </c>
      <c r="L3" s="10" t="s">
        <v>6</v>
      </c>
      <c r="M3" s="10" t="s">
        <v>7</v>
      </c>
      <c r="N3" s="11" t="s">
        <v>8</v>
      </c>
      <c r="O3" s="12" t="s">
        <v>9</v>
      </c>
    </row>
    <row r="4" spans="1:15" ht="29.25" customHeight="1" x14ac:dyDescent="0.25">
      <c r="B4" s="13"/>
      <c r="C4" s="14">
        <v>2020</v>
      </c>
      <c r="D4" s="15">
        <v>2021</v>
      </c>
      <c r="E4" s="15">
        <v>2022</v>
      </c>
      <c r="F4" s="16">
        <v>2023</v>
      </c>
      <c r="G4" s="17" t="s">
        <v>10</v>
      </c>
      <c r="H4" s="18"/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20" t="s">
        <v>16</v>
      </c>
      <c r="O4" s="21" t="s">
        <v>17</v>
      </c>
    </row>
    <row r="5" spans="1:15" ht="51" x14ac:dyDescent="0.25">
      <c r="B5" s="22" t="s">
        <v>18</v>
      </c>
      <c r="C5" s="23">
        <v>815994</v>
      </c>
      <c r="D5" s="24">
        <v>841350.26</v>
      </c>
      <c r="E5" s="25">
        <v>867522.51</v>
      </c>
      <c r="F5" s="24">
        <v>894420.09</v>
      </c>
      <c r="G5" s="26">
        <f>SUM(C5:F5)</f>
        <v>3419286.86</v>
      </c>
      <c r="H5" s="18"/>
      <c r="I5" s="27">
        <v>0.06</v>
      </c>
      <c r="J5" s="27">
        <v>0.04</v>
      </c>
      <c r="K5" s="28">
        <v>0.6</v>
      </c>
      <c r="L5" s="28">
        <v>0.1</v>
      </c>
      <c r="M5" s="28">
        <v>0.1</v>
      </c>
      <c r="N5" s="29">
        <v>0.06</v>
      </c>
      <c r="O5" s="30">
        <v>0.04</v>
      </c>
    </row>
    <row r="6" spans="1:15" ht="51" x14ac:dyDescent="0.25">
      <c r="B6" s="22" t="s">
        <v>19</v>
      </c>
      <c r="C6" s="31">
        <v>7200000</v>
      </c>
      <c r="D6" s="31">
        <v>7200000</v>
      </c>
      <c r="E6" s="31">
        <v>7200000</v>
      </c>
      <c r="F6" s="31">
        <v>7200000</v>
      </c>
      <c r="G6" s="32">
        <f>SUM(C6:F6)</f>
        <v>28800000</v>
      </c>
      <c r="H6" s="33"/>
      <c r="I6" s="2">
        <f>I5+J5</f>
        <v>0.1</v>
      </c>
      <c r="J6" s="2"/>
      <c r="K6" s="2">
        <f>K5+L5+M5</f>
        <v>0.79999999999999993</v>
      </c>
      <c r="L6" s="2"/>
      <c r="M6" s="2"/>
      <c r="N6" s="2">
        <f>N5+O5</f>
        <v>0.1</v>
      </c>
      <c r="O6" s="2"/>
    </row>
    <row r="7" spans="1:15" x14ac:dyDescent="0.25">
      <c r="B7" s="34" t="s">
        <v>20</v>
      </c>
      <c r="C7" s="24">
        <f>SUM(C5:C6)</f>
        <v>8015994</v>
      </c>
      <c r="D7" s="24">
        <f>SUM(D5:D6)</f>
        <v>8041350.2599999998</v>
      </c>
      <c r="E7" s="24">
        <f>SUM(E5:E6)</f>
        <v>8067522.5099999998</v>
      </c>
      <c r="F7" s="24">
        <f>SUM(F5:F6)</f>
        <v>8094420.0899999999</v>
      </c>
      <c r="G7" s="24">
        <f>SUM(G5:G6)</f>
        <v>32219286.859999999</v>
      </c>
      <c r="H7" s="33"/>
      <c r="I7" s="35"/>
    </row>
    <row r="8" spans="1:15" x14ac:dyDescent="0.25">
      <c r="B8" s="34" t="s">
        <v>21</v>
      </c>
      <c r="C8" s="24"/>
      <c r="D8" s="24"/>
      <c r="E8" s="24"/>
      <c r="F8" s="24"/>
      <c r="G8" s="24"/>
      <c r="H8" s="33"/>
      <c r="I8" s="35"/>
    </row>
    <row r="9" spans="1:15" x14ac:dyDescent="0.25">
      <c r="B9" s="34" t="s">
        <v>22</v>
      </c>
      <c r="C9" s="24"/>
      <c r="D9" s="24"/>
      <c r="E9" s="24"/>
      <c r="F9" s="24"/>
      <c r="G9" s="24"/>
      <c r="H9" s="33"/>
      <c r="I9" s="35"/>
    </row>
    <row r="10" spans="1:15" x14ac:dyDescent="0.25">
      <c r="B10" s="36" t="s">
        <v>20</v>
      </c>
      <c r="C10" s="24">
        <f>SUM(C7:C9)</f>
        <v>8015994</v>
      </c>
      <c r="D10" s="24">
        <f>SUM(D7:D9)</f>
        <v>8041350.2599999998</v>
      </c>
      <c r="E10" s="24">
        <f>SUM(E7:E9)</f>
        <v>8067522.5099999998</v>
      </c>
      <c r="F10" s="24">
        <f>SUM(F7:F9)</f>
        <v>8094420.0899999999</v>
      </c>
      <c r="G10" s="24">
        <f>SUM(G7:G9)</f>
        <v>32219286.859999999</v>
      </c>
      <c r="H10" s="33"/>
      <c r="I10" s="35"/>
    </row>
    <row r="11" spans="1:15" x14ac:dyDescent="0.25">
      <c r="B11" s="37"/>
      <c r="C11" s="38"/>
      <c r="D11" s="38"/>
      <c r="E11" s="38"/>
      <c r="F11" s="38"/>
      <c r="G11" s="38"/>
      <c r="H11" s="33"/>
      <c r="I11" s="35"/>
    </row>
    <row r="12" spans="1:15" x14ac:dyDescent="0.25">
      <c r="B12" s="39" t="s">
        <v>23</v>
      </c>
      <c r="C12" s="40">
        <f>C13+C14</f>
        <v>801599.39999999991</v>
      </c>
      <c r="D12" s="40">
        <f>D13+D14</f>
        <v>804135.02599999995</v>
      </c>
      <c r="E12" s="40">
        <f>E13+E14</f>
        <v>806752.25099999993</v>
      </c>
      <c r="F12" s="40">
        <f>F13+F14</f>
        <v>809442.00899999996</v>
      </c>
    </row>
    <row r="13" spans="1:15" x14ac:dyDescent="0.25">
      <c r="A13" s="1" t="s">
        <v>4</v>
      </c>
      <c r="B13" s="19" t="s">
        <v>24</v>
      </c>
      <c r="C13" s="41">
        <f>C10*I5</f>
        <v>480959.63999999996</v>
      </c>
      <c r="D13" s="42">
        <f>D10*I5</f>
        <v>482481.01559999998</v>
      </c>
      <c r="E13" s="42">
        <f>E10*I5</f>
        <v>484051.35059999995</v>
      </c>
      <c r="F13" s="42">
        <f>F10*I5</f>
        <v>485665.20539999998</v>
      </c>
      <c r="G13" s="42">
        <f>G10*I5</f>
        <v>1933157.2115999998</v>
      </c>
    </row>
    <row r="14" spans="1:15" x14ac:dyDescent="0.25">
      <c r="A14" s="1"/>
      <c r="B14" s="19" t="s">
        <v>25</v>
      </c>
      <c r="C14" s="41">
        <f>C10*J5</f>
        <v>320639.76</v>
      </c>
      <c r="D14" s="42">
        <f>D10*J5</f>
        <v>321654.01039999997</v>
      </c>
      <c r="E14" s="42">
        <f>E10*J5</f>
        <v>322700.90039999998</v>
      </c>
      <c r="F14" s="42">
        <f>F10*J5</f>
        <v>323776.80359999998</v>
      </c>
      <c r="G14" s="42">
        <f>G10*J5</f>
        <v>1288771.4743999999</v>
      </c>
    </row>
    <row r="15" spans="1:15" x14ac:dyDescent="0.25">
      <c r="A15" s="10" t="s">
        <v>5</v>
      </c>
      <c r="B15" s="19" t="s">
        <v>26</v>
      </c>
      <c r="C15" s="41">
        <f>C10*K5</f>
        <v>4809596.3999999994</v>
      </c>
      <c r="D15" s="42">
        <f>D10*K5</f>
        <v>4824810.1559999995</v>
      </c>
      <c r="E15" s="42">
        <f>E10*K5</f>
        <v>4840513.5060000001</v>
      </c>
      <c r="F15" s="42">
        <f>F10*K5</f>
        <v>4856652.0539999995</v>
      </c>
      <c r="G15" s="42">
        <f>G10*K5</f>
        <v>19331572.116</v>
      </c>
    </row>
    <row r="16" spans="1:15" x14ac:dyDescent="0.25">
      <c r="A16" s="10" t="s">
        <v>6</v>
      </c>
      <c r="B16" s="19" t="s">
        <v>27</v>
      </c>
      <c r="C16" s="41">
        <f>C10*L5</f>
        <v>801599.4</v>
      </c>
      <c r="D16" s="42">
        <f>D10*L5</f>
        <v>804135.02600000007</v>
      </c>
      <c r="E16" s="42">
        <f>E10*L5</f>
        <v>806752.25100000005</v>
      </c>
      <c r="F16" s="42">
        <f>F10*L5</f>
        <v>809442.00900000008</v>
      </c>
      <c r="G16" s="42">
        <f>G10*L5</f>
        <v>3221928.6860000002</v>
      </c>
    </row>
    <row r="17" spans="1:7" x14ac:dyDescent="0.25">
      <c r="A17" s="10" t="s">
        <v>7</v>
      </c>
      <c r="B17" s="19" t="s">
        <v>28</v>
      </c>
      <c r="C17" s="41">
        <f>C10*M5</f>
        <v>801599.4</v>
      </c>
      <c r="D17" s="42">
        <f>D7*M5</f>
        <v>804135.02600000007</v>
      </c>
      <c r="E17" s="42">
        <f>E10*M5</f>
        <v>806752.25100000005</v>
      </c>
      <c r="F17" s="42">
        <f>F10*M5</f>
        <v>809442.00900000008</v>
      </c>
      <c r="G17" s="42">
        <f>G10*M5</f>
        <v>3221928.6860000002</v>
      </c>
    </row>
    <row r="18" spans="1:7" x14ac:dyDescent="0.25">
      <c r="A18" s="11" t="s">
        <v>8</v>
      </c>
      <c r="B18" s="19" t="s">
        <v>29</v>
      </c>
      <c r="C18" s="41">
        <f>C10*N5</f>
        <v>480959.63999999996</v>
      </c>
      <c r="D18" s="42">
        <f>D10*N5</f>
        <v>482481.01559999998</v>
      </c>
      <c r="E18" s="42">
        <f>E10*N5</f>
        <v>484051.35059999995</v>
      </c>
      <c r="F18" s="42">
        <f>F10*N5</f>
        <v>485665.20539999998</v>
      </c>
      <c r="G18" s="42">
        <f>G10*N5</f>
        <v>1933157.2115999998</v>
      </c>
    </row>
    <row r="19" spans="1:7" x14ac:dyDescent="0.25">
      <c r="A19" s="12" t="s">
        <v>9</v>
      </c>
      <c r="B19" s="43" t="s">
        <v>30</v>
      </c>
      <c r="C19" s="42">
        <f>C10*O5</f>
        <v>320639.76</v>
      </c>
      <c r="D19" s="42">
        <f>D10*O5</f>
        <v>321654.01039999997</v>
      </c>
      <c r="E19" s="42">
        <f>E10*O5</f>
        <v>322700.90039999998</v>
      </c>
      <c r="F19" s="42">
        <f>F10*O5</f>
        <v>323776.80359999998</v>
      </c>
      <c r="G19" s="42">
        <f>G10*O5</f>
        <v>1288771.4743999999</v>
      </c>
    </row>
    <row r="20" spans="1:7" x14ac:dyDescent="0.25">
      <c r="A20" s="44"/>
      <c r="B20" s="45" t="s">
        <v>20</v>
      </c>
      <c r="C20" s="42">
        <f>SUM(C13:C19)</f>
        <v>8015993.9999999991</v>
      </c>
      <c r="D20" s="42">
        <f>SUM(D13:D19)</f>
        <v>8041350.2599999988</v>
      </c>
      <c r="E20" s="42">
        <f>SUM(E13:E19)</f>
        <v>8067522.5099999998</v>
      </c>
      <c r="F20" s="42">
        <f>SUM(F13:F19)</f>
        <v>8094420.0899999989</v>
      </c>
      <c r="G20" s="42">
        <f>SUM(G13:G19)</f>
        <v>32219286.859999999</v>
      </c>
    </row>
    <row r="22" spans="1:7" x14ac:dyDescent="0.25">
      <c r="B22" s="53" t="s">
        <v>33</v>
      </c>
    </row>
    <row r="24" spans="1:7" x14ac:dyDescent="0.25">
      <c r="A24" s="48" t="s">
        <v>4</v>
      </c>
      <c r="B24" s="48" t="s">
        <v>24</v>
      </c>
      <c r="C24" s="50">
        <v>480959.63999999996</v>
      </c>
      <c r="D24" s="50">
        <v>482481.01559999998</v>
      </c>
      <c r="E24" s="50">
        <v>484051.35059999995</v>
      </c>
      <c r="F24" s="50">
        <v>485665.20539999998</v>
      </c>
      <c r="G24" s="50">
        <v>1882676.196</v>
      </c>
    </row>
    <row r="25" spans="1:7" x14ac:dyDescent="0.25">
      <c r="A25" s="48"/>
      <c r="B25" s="48" t="s">
        <v>25</v>
      </c>
      <c r="C25" s="50">
        <v>320639.76</v>
      </c>
      <c r="D25" s="50">
        <v>321654.01039999997</v>
      </c>
      <c r="E25" s="50">
        <v>322700.90039999998</v>
      </c>
      <c r="F25" s="50">
        <v>323776.80359999998</v>
      </c>
      <c r="G25" s="50">
        <v>1255117.4640000002</v>
      </c>
    </row>
    <row r="26" spans="1:7" x14ac:dyDescent="0.25">
      <c r="A26" s="48" t="s">
        <v>5</v>
      </c>
      <c r="B26" s="48" t="s">
        <v>26</v>
      </c>
      <c r="C26" s="50">
        <v>4809596.3999999994</v>
      </c>
      <c r="D26" s="50">
        <v>4824810.1559999995</v>
      </c>
      <c r="E26" s="50">
        <v>4840513.5060000001</v>
      </c>
      <c r="F26" s="50">
        <v>4856652.0539999995</v>
      </c>
      <c r="G26" s="50">
        <v>18826761.960000001</v>
      </c>
    </row>
    <row r="27" spans="1:7" x14ac:dyDescent="0.25">
      <c r="A27" s="48" t="s">
        <v>6</v>
      </c>
      <c r="B27" s="48" t="s">
        <v>27</v>
      </c>
      <c r="C27" s="50">
        <v>801599.4</v>
      </c>
      <c r="D27" s="50">
        <v>804135.02600000007</v>
      </c>
      <c r="E27" s="50">
        <v>806752.25100000005</v>
      </c>
      <c r="F27" s="50">
        <v>809442.00900000008</v>
      </c>
      <c r="G27" s="50">
        <v>3137793.66</v>
      </c>
    </row>
    <row r="28" spans="1:7" x14ac:dyDescent="0.25">
      <c r="A28" s="48" t="s">
        <v>7</v>
      </c>
      <c r="B28" s="48" t="s">
        <v>28</v>
      </c>
      <c r="C28" s="50">
        <v>801599.4</v>
      </c>
      <c r="D28" s="50">
        <v>804135.02600000007</v>
      </c>
      <c r="E28" s="50">
        <v>806752.25100000005</v>
      </c>
      <c r="F28" s="50">
        <v>809442.00900000008</v>
      </c>
      <c r="G28" s="50">
        <v>3137793.66</v>
      </c>
    </row>
    <row r="29" spans="1:7" x14ac:dyDescent="0.25">
      <c r="A29" s="48" t="s">
        <v>8</v>
      </c>
      <c r="B29" s="48" t="s">
        <v>29</v>
      </c>
      <c r="C29" s="50">
        <v>480959.63999999996</v>
      </c>
      <c r="D29" s="50">
        <v>482481.01559999998</v>
      </c>
      <c r="E29" s="50">
        <v>484051.35059999995</v>
      </c>
      <c r="F29" s="50">
        <v>485665.20539999998</v>
      </c>
      <c r="G29" s="50">
        <v>1882676.196</v>
      </c>
    </row>
    <row r="30" spans="1:7" x14ac:dyDescent="0.25">
      <c r="A30" s="48" t="s">
        <v>9</v>
      </c>
      <c r="B30" s="48" t="s">
        <v>30</v>
      </c>
      <c r="C30" s="50">
        <v>320639.76</v>
      </c>
      <c r="D30" s="50">
        <v>321654.01039999997</v>
      </c>
      <c r="E30" s="50">
        <v>322700.90039999998</v>
      </c>
      <c r="F30" s="50">
        <v>323776.80359999998</v>
      </c>
      <c r="G30" s="50">
        <v>1255117.4640000002</v>
      </c>
    </row>
    <row r="31" spans="1:7" x14ac:dyDescent="0.25">
      <c r="A31" s="48"/>
      <c r="B31" s="48" t="s">
        <v>20</v>
      </c>
      <c r="C31" s="50">
        <v>8015993.9999999991</v>
      </c>
      <c r="D31" s="50">
        <v>8041350.2599999988</v>
      </c>
      <c r="E31" s="50">
        <v>8067522.5099999998</v>
      </c>
      <c r="F31" s="50">
        <v>8094420.0899999989</v>
      </c>
      <c r="G31" s="50">
        <v>31377936.600000001</v>
      </c>
    </row>
    <row r="32" spans="1:7" x14ac:dyDescent="0.25">
      <c r="A32" s="48"/>
      <c r="B32" s="48"/>
      <c r="C32" s="50"/>
      <c r="D32" s="50"/>
      <c r="E32" s="50"/>
      <c r="F32" s="50"/>
      <c r="G32" s="50"/>
    </row>
    <row r="33" spans="1:7" x14ac:dyDescent="0.25">
      <c r="A33" s="48"/>
      <c r="B33" s="53" t="s">
        <v>32</v>
      </c>
      <c r="C33" s="48"/>
      <c r="D33" s="48"/>
      <c r="E33" s="48"/>
      <c r="F33" s="48"/>
      <c r="G33" s="48"/>
    </row>
    <row r="34" spans="1:7" x14ac:dyDescent="0.25">
      <c r="A34" s="48"/>
      <c r="B34" s="48"/>
      <c r="C34" s="48"/>
      <c r="D34" s="48"/>
      <c r="E34" s="48"/>
      <c r="F34" s="48"/>
      <c r="G34" s="48"/>
    </row>
    <row r="35" spans="1:7" x14ac:dyDescent="0.25">
      <c r="A35" s="48" t="s">
        <v>4</v>
      </c>
      <c r="B35" s="48" t="s">
        <v>24</v>
      </c>
      <c r="C35" s="54">
        <f>C24*$C$3</f>
        <v>48959.639999999992</v>
      </c>
      <c r="D35" s="54">
        <f>D24*$D$3</f>
        <v>50481.015599999999</v>
      </c>
      <c r="E35" s="54">
        <f>E24*$E$3</f>
        <v>52051.350599999998</v>
      </c>
      <c r="F35" s="54">
        <f>F24*$F$3</f>
        <v>53665.205399999999</v>
      </c>
      <c r="G35" s="51">
        <f>SUM(C35:F35)</f>
        <v>205157.21160000001</v>
      </c>
    </row>
    <row r="36" spans="1:7" x14ac:dyDescent="0.25">
      <c r="A36" s="48"/>
      <c r="B36" s="48" t="s">
        <v>25</v>
      </c>
      <c r="C36" s="54">
        <f t="shared" ref="C36:C41" si="0">C25*$C$3</f>
        <v>32639.759999999998</v>
      </c>
      <c r="D36" s="54">
        <f>D25*$D$3</f>
        <v>33654.010399999999</v>
      </c>
      <c r="E36" s="54">
        <f t="shared" ref="E36:E41" si="1">E25*$E$3</f>
        <v>34700.900399999999</v>
      </c>
      <c r="F36" s="54">
        <f t="shared" ref="F36:F41" si="2">F25*$F$3</f>
        <v>35776.803599999999</v>
      </c>
      <c r="G36" s="51">
        <f t="shared" ref="G36:G42" si="3">SUM(C36:F36)</f>
        <v>136771.47440000001</v>
      </c>
    </row>
    <row r="37" spans="1:7" x14ac:dyDescent="0.25">
      <c r="A37" s="48" t="s">
        <v>5</v>
      </c>
      <c r="B37" s="48" t="s">
        <v>26</v>
      </c>
      <c r="C37" s="54">
        <f t="shared" si="0"/>
        <v>489596.39999999991</v>
      </c>
      <c r="D37" s="54">
        <f t="shared" ref="D37:D41" si="4">D26*$D$3</f>
        <v>504810.15599999996</v>
      </c>
      <c r="E37" s="54">
        <f t="shared" si="1"/>
        <v>520513.50599999999</v>
      </c>
      <c r="F37" s="54">
        <f t="shared" si="2"/>
        <v>536652.054</v>
      </c>
      <c r="G37" s="51">
        <f t="shared" si="3"/>
        <v>2051572.1159999999</v>
      </c>
    </row>
    <row r="38" spans="1:7" x14ac:dyDescent="0.25">
      <c r="A38" s="48" t="s">
        <v>6</v>
      </c>
      <c r="B38" s="48" t="s">
        <v>27</v>
      </c>
      <c r="C38" s="54">
        <f t="shared" si="0"/>
        <v>81599.399999999994</v>
      </c>
      <c r="D38" s="54">
        <f t="shared" si="4"/>
        <v>84135.026000000013</v>
      </c>
      <c r="E38" s="54">
        <f t="shared" si="1"/>
        <v>86752.251000000004</v>
      </c>
      <c r="F38" s="54">
        <f t="shared" si="2"/>
        <v>89442.009000000005</v>
      </c>
      <c r="G38" s="51">
        <f t="shared" si="3"/>
        <v>341928.68600000005</v>
      </c>
    </row>
    <row r="39" spans="1:7" x14ac:dyDescent="0.25">
      <c r="A39" s="48" t="s">
        <v>7</v>
      </c>
      <c r="B39" s="48" t="s">
        <v>28</v>
      </c>
      <c r="C39" s="54">
        <f t="shared" si="0"/>
        <v>81599.399999999994</v>
      </c>
      <c r="D39" s="54">
        <f t="shared" si="4"/>
        <v>84135.026000000013</v>
      </c>
      <c r="E39" s="54">
        <f t="shared" si="1"/>
        <v>86752.251000000004</v>
      </c>
      <c r="F39" s="54">
        <f t="shared" si="2"/>
        <v>89442.009000000005</v>
      </c>
      <c r="G39" s="51">
        <f>SUM(C39:F39)</f>
        <v>341928.68600000005</v>
      </c>
    </row>
    <row r="40" spans="1:7" x14ac:dyDescent="0.25">
      <c r="A40" s="48" t="s">
        <v>8</v>
      </c>
      <c r="B40" s="48" t="s">
        <v>29</v>
      </c>
      <c r="C40" s="54">
        <f t="shared" si="0"/>
        <v>48959.639999999992</v>
      </c>
      <c r="D40" s="54">
        <f t="shared" si="4"/>
        <v>50481.015599999999</v>
      </c>
      <c r="E40" s="54">
        <f t="shared" si="1"/>
        <v>52051.350599999998</v>
      </c>
      <c r="F40" s="54">
        <f t="shared" si="2"/>
        <v>53665.205399999999</v>
      </c>
      <c r="G40" s="51">
        <f t="shared" si="3"/>
        <v>205157.21160000001</v>
      </c>
    </row>
    <row r="41" spans="1:7" x14ac:dyDescent="0.25">
      <c r="A41" s="48" t="s">
        <v>9</v>
      </c>
      <c r="B41" s="48" t="s">
        <v>30</v>
      </c>
      <c r="C41" s="54">
        <f t="shared" si="0"/>
        <v>32639.759999999998</v>
      </c>
      <c r="D41" s="54">
        <f t="shared" si="4"/>
        <v>33654.010399999999</v>
      </c>
      <c r="E41" s="54">
        <f t="shared" si="1"/>
        <v>34700.900399999999</v>
      </c>
      <c r="F41" s="54">
        <f t="shared" si="2"/>
        <v>35776.803599999999</v>
      </c>
      <c r="G41" s="51">
        <f t="shared" si="3"/>
        <v>136771.47440000001</v>
      </c>
    </row>
    <row r="42" spans="1:7" x14ac:dyDescent="0.25">
      <c r="A42" s="48"/>
      <c r="B42" s="48" t="s">
        <v>20</v>
      </c>
      <c r="C42" s="55">
        <f>SUM(C35:C41)</f>
        <v>815994</v>
      </c>
      <c r="D42" s="55">
        <f>SUM(D35:D41)</f>
        <v>841350.26</v>
      </c>
      <c r="E42" s="55">
        <f>SUM(E35:E41)</f>
        <v>867522.51000000013</v>
      </c>
      <c r="F42" s="55">
        <f>SUM(F35:F41)</f>
        <v>894420.08999999985</v>
      </c>
      <c r="G42" s="51">
        <f t="shared" si="3"/>
        <v>3419286.86</v>
      </c>
    </row>
    <row r="43" spans="1:7" x14ac:dyDescent="0.25">
      <c r="A43" s="48"/>
      <c r="B43" s="48"/>
      <c r="C43" s="56"/>
      <c r="D43" s="56"/>
      <c r="E43" s="56"/>
      <c r="F43" s="56"/>
      <c r="G43" s="48"/>
    </row>
    <row r="44" spans="1:7" x14ac:dyDescent="0.25">
      <c r="A44" s="48"/>
      <c r="B44" s="53" t="s">
        <v>31</v>
      </c>
      <c r="C44" s="56"/>
      <c r="D44" s="56"/>
      <c r="E44" s="56"/>
      <c r="F44" s="56"/>
      <c r="G44" s="48"/>
    </row>
    <row r="45" spans="1:7" x14ac:dyDescent="0.25">
      <c r="A45" s="48"/>
      <c r="B45" s="48"/>
      <c r="C45" s="56"/>
      <c r="D45" s="56"/>
      <c r="E45" s="56"/>
      <c r="F45" s="56"/>
      <c r="G45" s="48"/>
    </row>
    <row r="46" spans="1:7" x14ac:dyDescent="0.25">
      <c r="A46" s="48" t="s">
        <v>4</v>
      </c>
      <c r="B46" s="48" t="s">
        <v>24</v>
      </c>
      <c r="C46" s="54">
        <f>C24-C35</f>
        <v>431999.99999999994</v>
      </c>
      <c r="D46" s="54">
        <f>D24-D35</f>
        <v>432000</v>
      </c>
      <c r="E46" s="54">
        <f>E24-E35</f>
        <v>431999.99999999994</v>
      </c>
      <c r="F46" s="54">
        <f>F24-F35</f>
        <v>432000</v>
      </c>
      <c r="G46" s="51">
        <f>SUM(C46:F46)</f>
        <v>1728000</v>
      </c>
    </row>
    <row r="47" spans="1:7" x14ac:dyDescent="0.25">
      <c r="A47" s="48"/>
      <c r="B47" s="48" t="s">
        <v>25</v>
      </c>
      <c r="C47" s="54">
        <f t="shared" ref="C47:F52" si="5">C25-C36</f>
        <v>288000</v>
      </c>
      <c r="D47" s="54">
        <f t="shared" si="5"/>
        <v>288000</v>
      </c>
      <c r="E47" s="54">
        <f t="shared" si="5"/>
        <v>288000</v>
      </c>
      <c r="F47" s="54">
        <f t="shared" si="5"/>
        <v>288000</v>
      </c>
      <c r="G47" s="51">
        <f t="shared" ref="G47:G53" si="6">SUM(C47:F47)</f>
        <v>1152000</v>
      </c>
    </row>
    <row r="48" spans="1:7" x14ac:dyDescent="0.25">
      <c r="A48" s="48" t="s">
        <v>5</v>
      </c>
      <c r="B48" s="48" t="s">
        <v>26</v>
      </c>
      <c r="C48" s="54">
        <f t="shared" si="5"/>
        <v>4320000</v>
      </c>
      <c r="D48" s="54">
        <f t="shared" si="5"/>
        <v>4320000</v>
      </c>
      <c r="E48" s="54">
        <f t="shared" si="5"/>
        <v>4320000</v>
      </c>
      <c r="F48" s="54">
        <f t="shared" si="5"/>
        <v>4320000</v>
      </c>
      <c r="G48" s="51">
        <f t="shared" si="6"/>
        <v>17280000</v>
      </c>
    </row>
    <row r="49" spans="1:7" x14ac:dyDescent="0.25">
      <c r="A49" s="48" t="s">
        <v>6</v>
      </c>
      <c r="B49" s="48" t="s">
        <v>27</v>
      </c>
      <c r="C49" s="50">
        <f t="shared" si="5"/>
        <v>720000</v>
      </c>
      <c r="D49" s="50">
        <f t="shared" si="5"/>
        <v>720000</v>
      </c>
      <c r="E49" s="50">
        <f t="shared" si="5"/>
        <v>720000</v>
      </c>
      <c r="F49" s="50">
        <f t="shared" si="5"/>
        <v>720000.00000000012</v>
      </c>
      <c r="G49" s="51">
        <f t="shared" si="6"/>
        <v>2880000</v>
      </c>
    </row>
    <row r="50" spans="1:7" x14ac:dyDescent="0.25">
      <c r="A50" s="48" t="s">
        <v>7</v>
      </c>
      <c r="B50" s="48" t="s">
        <v>28</v>
      </c>
      <c r="C50" s="50">
        <f t="shared" si="5"/>
        <v>720000</v>
      </c>
      <c r="D50" s="50">
        <f t="shared" si="5"/>
        <v>720000</v>
      </c>
      <c r="E50" s="50">
        <f t="shared" si="5"/>
        <v>720000</v>
      </c>
      <c r="F50" s="50">
        <f t="shared" si="5"/>
        <v>720000.00000000012</v>
      </c>
      <c r="G50" s="51">
        <f t="shared" si="6"/>
        <v>2880000</v>
      </c>
    </row>
    <row r="51" spans="1:7" x14ac:dyDescent="0.25">
      <c r="A51" s="48" t="s">
        <v>8</v>
      </c>
      <c r="B51" s="48" t="s">
        <v>29</v>
      </c>
      <c r="C51" s="50">
        <f t="shared" si="5"/>
        <v>431999.99999999994</v>
      </c>
      <c r="D51" s="50">
        <f t="shared" si="5"/>
        <v>432000</v>
      </c>
      <c r="E51" s="50">
        <f t="shared" si="5"/>
        <v>431999.99999999994</v>
      </c>
      <c r="F51" s="50">
        <f t="shared" si="5"/>
        <v>432000</v>
      </c>
      <c r="G51" s="51">
        <f t="shared" si="6"/>
        <v>1728000</v>
      </c>
    </row>
    <row r="52" spans="1:7" x14ac:dyDescent="0.25">
      <c r="A52" s="48" t="s">
        <v>9</v>
      </c>
      <c r="B52" s="48" t="s">
        <v>30</v>
      </c>
      <c r="C52" s="50">
        <f t="shared" si="5"/>
        <v>288000</v>
      </c>
      <c r="D52" s="50">
        <f t="shared" si="5"/>
        <v>288000</v>
      </c>
      <c r="E52" s="50">
        <f t="shared" si="5"/>
        <v>288000</v>
      </c>
      <c r="F52" s="50">
        <f t="shared" si="5"/>
        <v>288000</v>
      </c>
      <c r="G52" s="51">
        <f t="shared" si="6"/>
        <v>1152000</v>
      </c>
    </row>
    <row r="53" spans="1:7" x14ac:dyDescent="0.25">
      <c r="A53" s="48"/>
      <c r="B53" s="48" t="s">
        <v>20</v>
      </c>
      <c r="C53" s="51">
        <f>SUM(C46:C52)</f>
        <v>7200000</v>
      </c>
      <c r="D53" s="51">
        <f>SUM(D46:D52)</f>
        <v>7200000</v>
      </c>
      <c r="E53" s="51">
        <f>SUM(E46:E52)</f>
        <v>7200000</v>
      </c>
      <c r="F53" s="51">
        <f>SUM(F46:F52)</f>
        <v>7200000</v>
      </c>
      <c r="G53" s="51">
        <f t="shared" si="6"/>
        <v>28800000</v>
      </c>
    </row>
    <row r="56" spans="1:7" x14ac:dyDescent="0.25">
      <c r="B56" s="53" t="s">
        <v>32</v>
      </c>
      <c r="C56" s="48"/>
      <c r="D56" s="48"/>
      <c r="E56" s="48"/>
      <c r="F56" s="48"/>
      <c r="G56" s="48"/>
    </row>
    <row r="57" spans="1:7" x14ac:dyDescent="0.25">
      <c r="B57" s="52" t="s">
        <v>26</v>
      </c>
      <c r="C57" s="50">
        <v>489596.39999999991</v>
      </c>
      <c r="D57" s="50">
        <v>504810.15599999996</v>
      </c>
      <c r="E57" s="50">
        <v>520513.50599999999</v>
      </c>
      <c r="F57" s="50">
        <v>536652.054</v>
      </c>
      <c r="G57" s="50">
        <v>2051572.1159999999</v>
      </c>
    </row>
    <row r="58" spans="1:7" x14ac:dyDescent="0.25">
      <c r="B58" s="48" t="s">
        <v>34</v>
      </c>
      <c r="C58" s="50">
        <f>C57*0.5</f>
        <v>244798.19999999995</v>
      </c>
      <c r="D58" s="50">
        <f t="shared" ref="D58:G58" si="7">D57*0.5</f>
        <v>252405.07799999998</v>
      </c>
      <c r="E58" s="50">
        <f t="shared" si="7"/>
        <v>260256.753</v>
      </c>
      <c r="F58" s="50">
        <f t="shared" si="7"/>
        <v>268326.027</v>
      </c>
      <c r="G58" s="50">
        <f t="shared" si="7"/>
        <v>1025786.058</v>
      </c>
    </row>
    <row r="59" spans="1:7" x14ac:dyDescent="0.25">
      <c r="B59" s="48" t="s">
        <v>35</v>
      </c>
      <c r="C59" s="50">
        <f>C57*0.15</f>
        <v>73439.459999999977</v>
      </c>
      <c r="D59" s="50">
        <f>D57*0.15</f>
        <v>75721.523399999991</v>
      </c>
      <c r="E59" s="50">
        <f>E57*0.15</f>
        <v>78077.025899999993</v>
      </c>
      <c r="F59" s="50">
        <f t="shared" ref="D59:G59" si="8">F57*0.15</f>
        <v>80497.808099999995</v>
      </c>
      <c r="G59" s="50">
        <f t="shared" si="8"/>
        <v>307735.8174</v>
      </c>
    </row>
    <row r="60" spans="1:7" x14ac:dyDescent="0.25">
      <c r="B60" s="48" t="s">
        <v>36</v>
      </c>
      <c r="C60" s="50">
        <f>C57*0.15</f>
        <v>73439.459999999977</v>
      </c>
      <c r="D60" s="50">
        <f t="shared" ref="D60:G60" si="9">D57*0.15</f>
        <v>75721.523399999991</v>
      </c>
      <c r="E60" s="50">
        <f t="shared" si="9"/>
        <v>78077.025899999993</v>
      </c>
      <c r="F60" s="50">
        <f t="shared" si="9"/>
        <v>80497.808099999995</v>
      </c>
      <c r="G60" s="50">
        <f t="shared" si="9"/>
        <v>307735.8174</v>
      </c>
    </row>
    <row r="61" spans="1:7" x14ac:dyDescent="0.25">
      <c r="B61" s="48" t="s">
        <v>37</v>
      </c>
      <c r="C61" s="50">
        <f>C57*0.2</f>
        <v>97919.279999999984</v>
      </c>
      <c r="D61" s="50">
        <f>D57*0.2</f>
        <v>100962.0312</v>
      </c>
      <c r="E61" s="50">
        <f t="shared" ref="D61:G61" si="10">E57*0.2</f>
        <v>104102.70120000001</v>
      </c>
      <c r="F61" s="50">
        <f t="shared" si="10"/>
        <v>107330.41080000001</v>
      </c>
      <c r="G61" s="50">
        <f t="shared" si="10"/>
        <v>410314.42320000002</v>
      </c>
    </row>
    <row r="62" spans="1:7" x14ac:dyDescent="0.25">
      <c r="B62" s="48"/>
      <c r="C62" s="50">
        <f>SUM(C58:C61)</f>
        <v>489596.39999999985</v>
      </c>
      <c r="D62" s="50">
        <f t="shared" ref="D62:G62" si="11">SUM(D58:D61)</f>
        <v>504810.15599999996</v>
      </c>
      <c r="E62" s="50">
        <f t="shared" si="11"/>
        <v>520513.50599999999</v>
      </c>
      <c r="F62" s="50">
        <f t="shared" si="11"/>
        <v>536652.054</v>
      </c>
      <c r="G62" s="50">
        <f t="shared" si="11"/>
        <v>2051572.1160000002</v>
      </c>
    </row>
    <row r="63" spans="1:7" x14ac:dyDescent="0.25">
      <c r="B63" s="48"/>
      <c r="C63" s="50"/>
      <c r="D63" s="50"/>
      <c r="E63" s="50"/>
      <c r="F63" s="50"/>
      <c r="G63" s="50"/>
    </row>
    <row r="64" spans="1:7" x14ac:dyDescent="0.25">
      <c r="B64" s="53" t="s">
        <v>31</v>
      </c>
      <c r="C64" s="50"/>
      <c r="D64" s="50"/>
      <c r="E64" s="50"/>
      <c r="F64" s="50"/>
      <c r="G64" s="50"/>
    </row>
    <row r="65" spans="2:7" x14ac:dyDescent="0.25">
      <c r="B65" s="52" t="s">
        <v>26</v>
      </c>
      <c r="C65" s="50">
        <v>4320000</v>
      </c>
      <c r="D65" s="50">
        <v>4320000</v>
      </c>
      <c r="E65" s="50">
        <v>4320000</v>
      </c>
      <c r="F65" s="50">
        <v>4320000</v>
      </c>
      <c r="G65" s="50">
        <v>17280000</v>
      </c>
    </row>
    <row r="66" spans="2:7" x14ac:dyDescent="0.25">
      <c r="B66" s="48" t="s">
        <v>34</v>
      </c>
      <c r="C66" s="50">
        <f>C65*0.5</f>
        <v>2160000</v>
      </c>
      <c r="D66" s="50">
        <f t="shared" ref="D66:G66" si="12">D65*0.5</f>
        <v>2160000</v>
      </c>
      <c r="E66" s="50">
        <f t="shared" si="12"/>
        <v>2160000</v>
      </c>
      <c r="F66" s="50">
        <f t="shared" si="12"/>
        <v>2160000</v>
      </c>
      <c r="G66" s="50">
        <f t="shared" si="12"/>
        <v>8640000</v>
      </c>
    </row>
    <row r="67" spans="2:7" x14ac:dyDescent="0.25">
      <c r="B67" s="48" t="s">
        <v>35</v>
      </c>
      <c r="C67" s="50">
        <f>C65*0.15</f>
        <v>648000</v>
      </c>
      <c r="D67" s="50">
        <f t="shared" ref="D67:G67" si="13">D65*0.15</f>
        <v>648000</v>
      </c>
      <c r="E67" s="50">
        <f t="shared" si="13"/>
        <v>648000</v>
      </c>
      <c r="F67" s="50">
        <f t="shared" si="13"/>
        <v>648000</v>
      </c>
      <c r="G67" s="50">
        <f t="shared" si="13"/>
        <v>2592000</v>
      </c>
    </row>
    <row r="68" spans="2:7" x14ac:dyDescent="0.25">
      <c r="B68" s="48" t="s">
        <v>36</v>
      </c>
      <c r="C68" s="50">
        <f>C65*0.15</f>
        <v>648000</v>
      </c>
      <c r="D68" s="50">
        <f t="shared" ref="D68:G68" si="14">D65*0.15</f>
        <v>648000</v>
      </c>
      <c r="E68" s="50">
        <f t="shared" si="14"/>
        <v>648000</v>
      </c>
      <c r="F68" s="50">
        <f t="shared" si="14"/>
        <v>648000</v>
      </c>
      <c r="G68" s="50">
        <f t="shared" si="14"/>
        <v>2592000</v>
      </c>
    </row>
    <row r="69" spans="2:7" x14ac:dyDescent="0.25">
      <c r="B69" s="48" t="s">
        <v>37</v>
      </c>
      <c r="C69" s="50">
        <f>C65*0.2</f>
        <v>864000</v>
      </c>
      <c r="D69" s="50">
        <f t="shared" ref="D69:G69" si="15">D65*0.2</f>
        <v>864000</v>
      </c>
      <c r="E69" s="50">
        <f t="shared" si="15"/>
        <v>864000</v>
      </c>
      <c r="F69" s="50">
        <f t="shared" si="15"/>
        <v>864000</v>
      </c>
      <c r="G69" s="50">
        <f t="shared" si="15"/>
        <v>3456000</v>
      </c>
    </row>
    <row r="70" spans="2:7" x14ac:dyDescent="0.25">
      <c r="B70" s="48"/>
      <c r="C70" s="50">
        <f>SUM(C66:C69)</f>
        <v>4320000</v>
      </c>
      <c r="D70" s="50">
        <f t="shared" ref="D70:G70" si="16">SUM(D66:D69)</f>
        <v>4320000</v>
      </c>
      <c r="E70" s="50">
        <f t="shared" si="16"/>
        <v>4320000</v>
      </c>
      <c r="F70" s="50">
        <f t="shared" si="16"/>
        <v>4320000</v>
      </c>
      <c r="G70" s="50">
        <f t="shared" si="16"/>
        <v>17280000</v>
      </c>
    </row>
  </sheetData>
  <mergeCells count="8">
    <mergeCell ref="A13:A14"/>
    <mergeCell ref="I2:J2"/>
    <mergeCell ref="K2:M2"/>
    <mergeCell ref="N2:O2"/>
    <mergeCell ref="I3:J3"/>
    <mergeCell ref="I6:J6"/>
    <mergeCell ref="K6:M6"/>
    <mergeCell ref="N6:O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Navarro</dc:creator>
  <dc:description/>
  <cp:lastModifiedBy>Usuário</cp:lastModifiedBy>
  <cp:revision>1</cp:revision>
  <dcterms:created xsi:type="dcterms:W3CDTF">2019-11-07T23:26:04Z</dcterms:created>
  <dcterms:modified xsi:type="dcterms:W3CDTF">2019-12-11T00:30:36Z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